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ожение к расп" sheetId="1" r:id="rId1"/>
    <sheet name="Лист2" sheetId="2" r:id="rId2"/>
    <sheet name="Лист3" sheetId="3" r:id="rId3"/>
  </sheets>
  <externalReferences>
    <externalReference r:id="rId6"/>
  </externalReferences>
  <definedNames>
    <definedName name="_xlnm._FilterDatabase" localSheetId="0" hidden="1">'приложение к расп'!$C$8:$I$245</definedName>
  </definedNames>
  <calcPr fullCalcOnLoad="1"/>
</workbook>
</file>

<file path=xl/sharedStrings.xml><?xml version="1.0" encoding="utf-8"?>
<sst xmlns="http://schemas.openxmlformats.org/spreadsheetml/2006/main" count="651" uniqueCount="502">
  <si>
    <t>Наименование показателя</t>
  </si>
  <si>
    <t>Ц.ст.</t>
  </si>
  <si>
    <t>Годовой план по Закону РС(Я) 1194-З№1281-IV от 31.05.2013</t>
  </si>
  <si>
    <t>Касс. расход</t>
  </si>
  <si>
    <t>0900000</t>
  </si>
  <si>
    <t>0980000</t>
  </si>
  <si>
    <t>6100000</t>
  </si>
  <si>
    <t xml:space="preserve">      Управление программой</t>
  </si>
  <si>
    <t>6101000</t>
  </si>
  <si>
    <t xml:space="preserve">      Модернизация и развитие системы здравоохранения</t>
  </si>
  <si>
    <t>6102000</t>
  </si>
  <si>
    <t xml:space="preserve">      Обеспечение оказания медицинской помощи и предоставление услуг в сфере здравоохранения</t>
  </si>
  <si>
    <t>6103000</t>
  </si>
  <si>
    <t xml:space="preserve">      Обеспечение качественными и безопасными лекарственными препаратами и изделиями медицинского назначения</t>
  </si>
  <si>
    <t>6104000</t>
  </si>
  <si>
    <t xml:space="preserve">      Профилактика алкоголизма и формирование мотивации к здоровому образу жизни среди населения Республики Саха (Якутия)</t>
  </si>
  <si>
    <t>6105000</t>
  </si>
  <si>
    <t xml:space="preserve">      Обеспечение санитарно-эпидемиологического благополучия человека</t>
  </si>
  <si>
    <t>6106000</t>
  </si>
  <si>
    <t xml:space="preserve">      Развитие службы крови</t>
  </si>
  <si>
    <t>6107000</t>
  </si>
  <si>
    <t xml:space="preserve">      Обеспечение социально-значимых расходов в сфере здравоохранения</t>
  </si>
  <si>
    <t>6108000</t>
  </si>
  <si>
    <t xml:space="preserve">      Приоритетный национальный проект "Здоровье"</t>
  </si>
  <si>
    <t>6109000</t>
  </si>
  <si>
    <t xml:space="preserve">      Укрепление кадрового потенциала здравоохранения Республики Саха (Якутия)</t>
  </si>
  <si>
    <t>6110000</t>
  </si>
  <si>
    <t xml:space="preserve">      Безопасность лечебных учреждений здравоохранения РС(Я)</t>
  </si>
  <si>
    <t>6111000</t>
  </si>
  <si>
    <t>6200000</t>
  </si>
  <si>
    <t>6201000</t>
  </si>
  <si>
    <t xml:space="preserve">      Дошкольное образование</t>
  </si>
  <si>
    <t>6202000</t>
  </si>
  <si>
    <t xml:space="preserve">      Общее образование</t>
  </si>
  <si>
    <t>6203000</t>
  </si>
  <si>
    <t xml:space="preserve">      Дополнительное образование</t>
  </si>
  <si>
    <t>6204000</t>
  </si>
  <si>
    <t xml:space="preserve">      Дети-сироты, и дети, оставшиеся без попечения родителей</t>
  </si>
  <si>
    <t>6205000</t>
  </si>
  <si>
    <t xml:space="preserve">      Отдых и оздоровление детей</t>
  </si>
  <si>
    <t>6206000</t>
  </si>
  <si>
    <t xml:space="preserve">      Безопасность образовательных учреждений</t>
  </si>
  <si>
    <t>6207000</t>
  </si>
  <si>
    <t xml:space="preserve">      Приоритетный национальный проект «Образование»</t>
  </si>
  <si>
    <t>6208000</t>
  </si>
  <si>
    <t>6300000</t>
  </si>
  <si>
    <t>6301000</t>
  </si>
  <si>
    <t xml:space="preserve">      Подготовка рабочих кадров с начальным профессиональным образованием</t>
  </si>
  <si>
    <t>6302000</t>
  </si>
  <si>
    <t xml:space="preserve">      Повышение привлекательности программ среднего профессионального образования, востребованных на региональном рынке труда</t>
  </si>
  <si>
    <t>6303000</t>
  </si>
  <si>
    <t xml:space="preserve">      Высшее и поcлевузовское образование</t>
  </si>
  <si>
    <t>6304000</t>
  </si>
  <si>
    <t xml:space="preserve">      Профессиональная подготовка и дополнительное профессиональное образование</t>
  </si>
  <si>
    <t>6305000</t>
  </si>
  <si>
    <t xml:space="preserve">      Обеспечение пожарной безопасности учреждений начального и среднего профессионального образования</t>
  </si>
  <si>
    <t>6306000</t>
  </si>
  <si>
    <t xml:space="preserve">      Повышение роли государственных и официальных языков в Республике Саха (Якутия)</t>
  </si>
  <si>
    <t>6402000</t>
  </si>
  <si>
    <t xml:space="preserve">      Комплексные исследования и мониторинг функционирования государственных и официальных языков в Республике Саха (Якутия)</t>
  </si>
  <si>
    <t>6403000</t>
  </si>
  <si>
    <t xml:space="preserve">      Разработка и внедрение современных технологий для развития государственных и официальных языков в Республике Саха (Якутия)</t>
  </si>
  <si>
    <t>6404000</t>
  </si>
  <si>
    <t>6500000</t>
  </si>
  <si>
    <t>6501000</t>
  </si>
  <si>
    <t xml:space="preserve">      Забота о гражданах пожилого возраста</t>
  </si>
  <si>
    <t>6502000</t>
  </si>
  <si>
    <t xml:space="preserve">      Охрана труда</t>
  </si>
  <si>
    <t>6503000</t>
  </si>
  <si>
    <t xml:space="preserve">      Семейная политика</t>
  </si>
  <si>
    <t>6504000</t>
  </si>
  <si>
    <t xml:space="preserve">      Социальная поддержка и повышение качества жизни малоимущих граждан</t>
  </si>
  <si>
    <t>6505000</t>
  </si>
  <si>
    <t xml:space="preserve">      Меры социальной поддержки отдельных категорий граждан</t>
  </si>
  <si>
    <t>6506000</t>
  </si>
  <si>
    <t xml:space="preserve">      Обеспечение пожарной безопасности объектов социального обслуживания населения</t>
  </si>
  <si>
    <t>6507000</t>
  </si>
  <si>
    <t>6603000</t>
  </si>
  <si>
    <t xml:space="preserve">      Нормативно-правовая и организационная основа создания доступной среды жизнедеятельности инвалидов и других маломобильных групп населения в РС(Я)</t>
  </si>
  <si>
    <t>6604000</t>
  </si>
  <si>
    <t xml:space="preserve">      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РС(Я)</t>
  </si>
  <si>
    <t>6605000</t>
  </si>
  <si>
    <t xml:space="preserve">      Повышение доступности и качества реабилитационных и образовательных услуг для инвалидов</t>
  </si>
  <si>
    <t>6606000</t>
  </si>
  <si>
    <t xml:space="preserve">      Информационно-методические и общественно-просветительские мероприятия</t>
  </si>
  <si>
    <t>6607000</t>
  </si>
  <si>
    <t>6700000</t>
  </si>
  <si>
    <t>6701000</t>
  </si>
  <si>
    <t xml:space="preserve">      Содействие трудоустройству граждан</t>
  </si>
  <si>
    <t>6702000</t>
  </si>
  <si>
    <t xml:space="preserve">      Социальная поддержка безработных</t>
  </si>
  <si>
    <t>6703000</t>
  </si>
  <si>
    <t xml:space="preserve">      Осуществление полномочий в области содействия занятости</t>
  </si>
  <si>
    <t>6704000</t>
  </si>
  <si>
    <t>6800000</t>
  </si>
  <si>
    <t>6801000</t>
  </si>
  <si>
    <t xml:space="preserve">      Градостроительное планирование развития территорий. Снижение административных барьеров в области строительства</t>
  </si>
  <si>
    <t>6802000</t>
  </si>
  <si>
    <t xml:space="preserve">      Развитие промышленности строительных материалов. Содействие внедрению энергоэфффективности и энергосберегающих строительных материалов, конструкций и изделий</t>
  </si>
  <si>
    <t>6803000</t>
  </si>
  <si>
    <t xml:space="preserve">      Переселение граждан из ветхого и аварийного жилищного фонда</t>
  </si>
  <si>
    <t>6804000</t>
  </si>
  <si>
    <t xml:space="preserve">      Обеспечение жильем работников бюджетной сферы</t>
  </si>
  <si>
    <t>6806000</t>
  </si>
  <si>
    <t xml:space="preserve">      Повышение доступности рынка многоквартирных жилых домов</t>
  </si>
  <si>
    <t>6807000</t>
  </si>
  <si>
    <t xml:space="preserve">      Строительство жилищного фонда социального использования</t>
  </si>
  <si>
    <t>6808000</t>
  </si>
  <si>
    <t xml:space="preserve">      Комплексное освоение территорий и развития территорий в целях жилищного строительства</t>
  </si>
  <si>
    <t>6809000</t>
  </si>
  <si>
    <t xml:space="preserve">      Индивидуальное жилищное строительство</t>
  </si>
  <si>
    <t>6810000</t>
  </si>
  <si>
    <t xml:space="preserve">      Обеспечение жильем молодых семей</t>
  </si>
  <si>
    <t>6812000</t>
  </si>
  <si>
    <t xml:space="preserve">      Обеспечение жильем отдельных категорий граждан</t>
  </si>
  <si>
    <t>6813000</t>
  </si>
  <si>
    <t xml:space="preserve">      Обеспечение жильем педагогических и медицинских работников сельских учреждений арктических и северных улусов</t>
  </si>
  <si>
    <t>6814000</t>
  </si>
  <si>
    <t xml:space="preserve">      Государственная поддержка граждан, пострадавших от недобросовестных застройщиков жилья</t>
  </si>
  <si>
    <t>6816000</t>
  </si>
  <si>
    <t xml:space="preserve">      Организация строительства объектов</t>
  </si>
  <si>
    <t>6817000</t>
  </si>
  <si>
    <t>6900000</t>
  </si>
  <si>
    <t>6901000</t>
  </si>
  <si>
    <t xml:space="preserve">      Предоставление качественных жилищно-коммунальных услуг предприятиями жилищно-коммунального комплекса</t>
  </si>
  <si>
    <t>6902000</t>
  </si>
  <si>
    <t xml:space="preserve">      Чистая вода</t>
  </si>
  <si>
    <t>6903000</t>
  </si>
  <si>
    <t xml:space="preserve">      Развитие электроэнергетики</t>
  </si>
  <si>
    <t>6904000</t>
  </si>
  <si>
    <t xml:space="preserve">      Подключение жилых домов к централизованным источникам теплоснабжения</t>
  </si>
  <si>
    <t>6905000</t>
  </si>
  <si>
    <t xml:space="preserve">      Обращение с отходами производства и потребления на территории Республики Саха (Якутия)</t>
  </si>
  <si>
    <t>6906000</t>
  </si>
  <si>
    <t>7000000</t>
  </si>
  <si>
    <t xml:space="preserve">      Профилактика правонарушений</t>
  </si>
  <si>
    <t>7002000</t>
  </si>
  <si>
    <t xml:space="preserve">      Безопасность дорожного движения</t>
  </si>
  <si>
    <t>7003000</t>
  </si>
  <si>
    <t xml:space="preserve">      Профилактика экстремизма и терроризма</t>
  </si>
  <si>
    <t>7004000</t>
  </si>
  <si>
    <t xml:space="preserve">      Содействие деятельности учреждений уголовно-исполнительной системы и социальной адаптации и реабилитации лиц, отбывших наказание в виде лишения свободы</t>
  </si>
  <si>
    <t>7005000</t>
  </si>
  <si>
    <t>7100000</t>
  </si>
  <si>
    <t xml:space="preserve">      Организация профилактических мероприятий по сокращению злоупотребления наркотиков</t>
  </si>
  <si>
    <t>7102000</t>
  </si>
  <si>
    <t xml:space="preserve">      Содействие сокращению незаконного оборота наркотиков</t>
  </si>
  <si>
    <t>7103000</t>
  </si>
  <si>
    <t>7200000</t>
  </si>
  <si>
    <t>7201000</t>
  </si>
  <si>
    <t xml:space="preserve">      Обеспечение пожарной безопасности в Республике Саха (Якутия)</t>
  </si>
  <si>
    <t>7202000</t>
  </si>
  <si>
    <t xml:space="preserve">      Защита населения и территорий Республики Саха (Якутия)  от угроз природного и техногенного характера</t>
  </si>
  <si>
    <t>7203000</t>
  </si>
  <si>
    <t>7300000</t>
  </si>
  <si>
    <t>7301000</t>
  </si>
  <si>
    <t xml:space="preserve">      Поддержка молодежных инициатив</t>
  </si>
  <si>
    <t>7302000</t>
  </si>
  <si>
    <t xml:space="preserve">      Патриотическое воспитание молодежи</t>
  </si>
  <si>
    <t>7303000</t>
  </si>
  <si>
    <t xml:space="preserve">      Развитие массового спорта</t>
  </si>
  <si>
    <t>7304000</t>
  </si>
  <si>
    <t xml:space="preserve">      Спорт высших достижений</t>
  </si>
  <si>
    <t>7305000</t>
  </si>
  <si>
    <t xml:space="preserve">      Развитие детско-юношеского спорта</t>
  </si>
  <si>
    <t>7306000</t>
  </si>
  <si>
    <t xml:space="preserve">      Развитие национальных видов спорта</t>
  </si>
  <si>
    <t>7307000</t>
  </si>
  <si>
    <t>7400000</t>
  </si>
  <si>
    <t>7401000</t>
  </si>
  <si>
    <t xml:space="preserve">      Создание условий  для сохранения и развития народного творчества и культурно-досуговой деятельности</t>
  </si>
  <si>
    <t>7402000</t>
  </si>
  <si>
    <t xml:space="preserve">      Адресная поддержка в культуре и искусстве</t>
  </si>
  <si>
    <t>7403000</t>
  </si>
  <si>
    <t xml:space="preserve">      Поддержка Олонхо</t>
  </si>
  <si>
    <t>7404000</t>
  </si>
  <si>
    <t xml:space="preserve">      Развитие киноискусства</t>
  </si>
  <si>
    <t>7405000</t>
  </si>
  <si>
    <t xml:space="preserve">      Театрально-зрелищное искусство</t>
  </si>
  <si>
    <t>7406000</t>
  </si>
  <si>
    <t xml:space="preserve">      Сохранение объектов культурного наследия</t>
  </si>
  <si>
    <t>7407000</t>
  </si>
  <si>
    <t xml:space="preserve">      Библиотечное дело</t>
  </si>
  <si>
    <t>7408000</t>
  </si>
  <si>
    <t xml:space="preserve">      Музейное дело</t>
  </si>
  <si>
    <t>7409000</t>
  </si>
  <si>
    <t xml:space="preserve">      Развитие национальной литературы</t>
  </si>
  <si>
    <t>7410000</t>
  </si>
  <si>
    <t xml:space="preserve">      Укрепление кадрового потенциала</t>
  </si>
  <si>
    <t>7411000</t>
  </si>
  <si>
    <t xml:space="preserve">      Обеспечение пожарной безопасности на объектах культуры и искусств</t>
  </si>
  <si>
    <t>7412000</t>
  </si>
  <si>
    <t xml:space="preserve">      Поддержка и развитие народных художественных промыслов и ремесел народов Республики Саха (Якутия)</t>
  </si>
  <si>
    <t>7413000</t>
  </si>
  <si>
    <t>7500000</t>
  </si>
  <si>
    <t>7501000</t>
  </si>
  <si>
    <t xml:space="preserve">      Укрепление межэтнических и межрелигиозных отношений</t>
  </si>
  <si>
    <t>7502000</t>
  </si>
  <si>
    <t xml:space="preserve">      Поддержка коренных малочисленных народов Севера</t>
  </si>
  <si>
    <t>7503000</t>
  </si>
  <si>
    <t xml:space="preserve">      Поддержка казачьих обществ</t>
  </si>
  <si>
    <t>7504000</t>
  </si>
  <si>
    <t>7600000</t>
  </si>
  <si>
    <t>7601000</t>
  </si>
  <si>
    <t xml:space="preserve">      Развитие печатных средств массовой информации и полиграфии</t>
  </si>
  <si>
    <t>7603000</t>
  </si>
  <si>
    <t xml:space="preserve">      Развитие электронных средств массовой информации (интернет-изданий)</t>
  </si>
  <si>
    <t>7604000</t>
  </si>
  <si>
    <t>7700000</t>
  </si>
  <si>
    <t>7701000</t>
  </si>
  <si>
    <t xml:space="preserve">      Государственный экологический мониторинг и контроль в Республике Саха (Якутия)</t>
  </si>
  <si>
    <t>7702000</t>
  </si>
  <si>
    <t xml:space="preserve">      Радиоэкологическая обстановка на территории Республики Саха (Якутия)</t>
  </si>
  <si>
    <t>7703000</t>
  </si>
  <si>
    <t xml:space="preserve">      Экологическое образование и просвещение</t>
  </si>
  <si>
    <t>7704000</t>
  </si>
  <si>
    <t xml:space="preserve">      Мониторинг экологической обстановки улусов "алмазной провинции"</t>
  </si>
  <si>
    <t>7705000</t>
  </si>
  <si>
    <t xml:space="preserve">      Развитие республиканского зоопарка "Орто-Дойду"</t>
  </si>
  <si>
    <t>7706000</t>
  </si>
  <si>
    <t xml:space="preserve">      Особо охраняемые природные территории и биологические ресурсы Республики Саха (Якутия)</t>
  </si>
  <si>
    <t>7707000</t>
  </si>
  <si>
    <t xml:space="preserve">      Воспроизводство водных биологических ресурсов Республики Саха (Якутия)</t>
  </si>
  <si>
    <t>7708000</t>
  </si>
  <si>
    <t>7800000</t>
  </si>
  <si>
    <t>7801000</t>
  </si>
  <si>
    <t xml:space="preserve">      Охрана, защита и воспроизводство лесов</t>
  </si>
  <si>
    <t>7802000</t>
  </si>
  <si>
    <t xml:space="preserve">      Развитие системы государственного лесного реестра и лесного контроля</t>
  </si>
  <si>
    <t>7803000</t>
  </si>
  <si>
    <t>7900000</t>
  </si>
  <si>
    <t>7901000</t>
  </si>
  <si>
    <t xml:space="preserve">      Охрана водных объектов</t>
  </si>
  <si>
    <t>7902000</t>
  </si>
  <si>
    <t xml:space="preserve">      Защита населенных пунктов и объектов экономики РС(Я) от наводнений и негативного воздействия вод</t>
  </si>
  <si>
    <t>7903000</t>
  </si>
  <si>
    <t xml:space="preserve">      Обеспечение безопасности состояния гидротехнических сооружений</t>
  </si>
  <si>
    <t>7904000</t>
  </si>
  <si>
    <t xml:space="preserve">      Консервация и ликвидация хвостохранилищ</t>
  </si>
  <si>
    <t>7905000</t>
  </si>
  <si>
    <t>8000000</t>
  </si>
  <si>
    <t>8001000</t>
  </si>
  <si>
    <t xml:space="preserve">      Совершенствование государственного охотничьего контроля и надзора</t>
  </si>
  <si>
    <t>8002000</t>
  </si>
  <si>
    <t xml:space="preserve">      Охрана, учет и воспроизводство охотничьих ресурсов и среды их обитания</t>
  </si>
  <si>
    <t>8003000</t>
  </si>
  <si>
    <t>8100000</t>
  </si>
  <si>
    <t xml:space="preserve">      Повышение устойчивости жилых домов в сейсмических районах Республики Саха (Якутия)</t>
  </si>
  <si>
    <t>8102000</t>
  </si>
  <si>
    <t xml:space="preserve">      Повышение устойчивости, основных объектов в сейсмических районах Республики Саха (Якутия)</t>
  </si>
  <si>
    <t>8103000</t>
  </si>
  <si>
    <t xml:space="preserve">      Повышение устойчивости объектов жизнеобеспечения в сейсмических районах Республики Саха (Якутия)</t>
  </si>
  <si>
    <t>8104000</t>
  </si>
  <si>
    <t>8200000</t>
  </si>
  <si>
    <t>8201000</t>
  </si>
  <si>
    <t xml:space="preserve">      Развитие научного потенциала Республики Саха (Якутия)</t>
  </si>
  <si>
    <t>8202000</t>
  </si>
  <si>
    <t xml:space="preserve">      Формирование и развитие инновационной инфраструктуры, трансфер технологий</t>
  </si>
  <si>
    <t>8203000</t>
  </si>
  <si>
    <t xml:space="preserve">      Развитие биотехнологий в Республике Саха (Якутия)</t>
  </si>
  <si>
    <t>8204000</t>
  </si>
  <si>
    <t>8300000</t>
  </si>
  <si>
    <t>8301000</t>
  </si>
  <si>
    <t xml:space="preserve">      Повышение конкурентоспособности субъектов малого и среднего предпринимательства, производящих и реализующих товары (работы, услуги)</t>
  </si>
  <si>
    <t>8302000</t>
  </si>
  <si>
    <t xml:space="preserve">      Создание благоприятной административной среды</t>
  </si>
  <si>
    <t>8303000</t>
  </si>
  <si>
    <t>8400000</t>
  </si>
  <si>
    <t xml:space="preserve">      Создание современных туристско-рекреационных кластеров на территории Республики Саха (Якутия)</t>
  </si>
  <si>
    <t>8402000</t>
  </si>
  <si>
    <t xml:space="preserve">      Повышение качества туристских услуг</t>
  </si>
  <si>
    <t>8403000</t>
  </si>
  <si>
    <t xml:space="preserve">      Продвижение турпродукта Республики Саха (Якутия) на мировом и российском туристских рынках</t>
  </si>
  <si>
    <t>8404000</t>
  </si>
  <si>
    <t>8500000</t>
  </si>
  <si>
    <t>8501000</t>
  </si>
  <si>
    <t xml:space="preserve">      Создание общих условий функционирования сельского хозяйства</t>
  </si>
  <si>
    <t>8502000</t>
  </si>
  <si>
    <t xml:space="preserve">      Устойчивое развитие сельских территорий</t>
  </si>
  <si>
    <t>8503000</t>
  </si>
  <si>
    <t xml:space="preserve">      Развитие кооперации и малых форм хозяйствования на селе</t>
  </si>
  <si>
    <t>8504000</t>
  </si>
  <si>
    <t xml:space="preserve">      Развитие  животноводства</t>
  </si>
  <si>
    <t>8505000</t>
  </si>
  <si>
    <t xml:space="preserve">      Развитие растениеводства</t>
  </si>
  <si>
    <t>8506000</t>
  </si>
  <si>
    <t xml:space="preserve">      Развитие традиционных отраслей Севера</t>
  </si>
  <si>
    <t>8507000</t>
  </si>
  <si>
    <t xml:space="preserve">      Развитие пищевой и перерабатывающей промышленности</t>
  </si>
  <si>
    <t>8508000</t>
  </si>
  <si>
    <t xml:space="preserve">      Развитие рыбохозяйственного комплекса</t>
  </si>
  <si>
    <t>8509000</t>
  </si>
  <si>
    <t xml:space="preserve">      Развитие мелиорации сельскохозяйственных земель</t>
  </si>
  <si>
    <t>8510000</t>
  </si>
  <si>
    <t xml:space="preserve">      Ветеринарное обеспечение</t>
  </si>
  <si>
    <t>8511000</t>
  </si>
  <si>
    <t xml:space="preserve">      Стимулирование инвестиционной деятельности и инновационного развития АПК</t>
  </si>
  <si>
    <t>8512000</t>
  </si>
  <si>
    <t xml:space="preserve">      Кадровое обеспечение</t>
  </si>
  <si>
    <t>8513000</t>
  </si>
  <si>
    <t xml:space="preserve">      Научное обеспечение АПК</t>
  </si>
  <si>
    <t>8514000</t>
  </si>
  <si>
    <t xml:space="preserve">      Выполнение отдельных государственных полномочий по поддержке сельскохозяйственного производства муниципальными образованиями</t>
  </si>
  <si>
    <t>8515000</t>
  </si>
  <si>
    <t>8600000</t>
  </si>
  <si>
    <t xml:space="preserve">      Завершение строительства третьей нитки магистрального газопровода СВГКМ – Мастах – Берге – Якутск</t>
  </si>
  <si>
    <t>8602000</t>
  </si>
  <si>
    <t xml:space="preserve">      Газификация населенных пунктов</t>
  </si>
  <si>
    <t>8603000</t>
  </si>
  <si>
    <t xml:space="preserve">      Перевод котельных на газовое топливо</t>
  </si>
  <si>
    <t>8605000</t>
  </si>
  <si>
    <t xml:space="preserve">      Обеспечение надежности объектов газового хозяйства</t>
  </si>
  <si>
    <t>8606000</t>
  </si>
  <si>
    <t>8700000</t>
  </si>
  <si>
    <t>8701000</t>
  </si>
  <si>
    <t xml:space="preserve">      Региональное изучение недр</t>
  </si>
  <si>
    <t>8702000</t>
  </si>
  <si>
    <t xml:space="preserve">      Воспроизводство минерально-сырьевой базы Республики Саха (Якутия)</t>
  </si>
  <si>
    <t>8703000</t>
  </si>
  <si>
    <t xml:space="preserve">      Информационное обеспечение недропользования на территории Республики Саха (Якутия)</t>
  </si>
  <si>
    <t>8704000</t>
  </si>
  <si>
    <t>8800000</t>
  </si>
  <si>
    <t>8801000</t>
  </si>
  <si>
    <t xml:space="preserve">      Водный транспорт</t>
  </si>
  <si>
    <t>8802000</t>
  </si>
  <si>
    <t xml:space="preserve">      Дорожное хозяйство</t>
  </si>
  <si>
    <t>8803000</t>
  </si>
  <si>
    <t xml:space="preserve">      Железнодорожный транспорт</t>
  </si>
  <si>
    <t>8804000</t>
  </si>
  <si>
    <t xml:space="preserve">      Воздушный транспорт</t>
  </si>
  <si>
    <t>8805000</t>
  </si>
  <si>
    <t xml:space="preserve">      Автомобильный транспорт</t>
  </si>
  <si>
    <t>8806000</t>
  </si>
  <si>
    <t>8900000</t>
  </si>
  <si>
    <t>8901000</t>
  </si>
  <si>
    <t xml:space="preserve">      Формирование электронного Правительства</t>
  </si>
  <si>
    <t>8902000</t>
  </si>
  <si>
    <t xml:space="preserve">      Развитие региональной телекоммуникационной инфраструктуры, обеспечение доступности населению современных информационно-коммуникационных услуг</t>
  </si>
  <si>
    <t>8903000</t>
  </si>
  <si>
    <t xml:space="preserve">      Развитие  инфраструктуры телерадиовещания в Республике Саха (Якутия)</t>
  </si>
  <si>
    <t>8904000</t>
  </si>
  <si>
    <t xml:space="preserve">      Безопасность в информационном обществе</t>
  </si>
  <si>
    <t>8905000</t>
  </si>
  <si>
    <t xml:space="preserve">      Создание системы обеспечения вызова экстренных оперативных служб по единому номеру 112</t>
  </si>
  <si>
    <t>8906000</t>
  </si>
  <si>
    <t xml:space="preserve">      Внедрение спутниковых навигационных технологий с использованием системы ГЛОНАСС и других результатов космической деятельности в интересах социально - экономического и инновационного развития Республики Саха (Якутия)</t>
  </si>
  <si>
    <t>8907000</t>
  </si>
  <si>
    <t xml:space="preserve">      Государственная поддержка завоза социально-значимых продовольственных товаров</t>
  </si>
  <si>
    <t>9002000</t>
  </si>
  <si>
    <t xml:space="preserve">      Государственная поддержка завоза топливно-энергетических ресурсов</t>
  </si>
  <si>
    <t>9003000</t>
  </si>
  <si>
    <t xml:space="preserve">      Формирование, хранение и восполнение республиканского резерва материальных ресурсов для ликвидации чрезвычайных ситуаций природного и техногенного характера</t>
  </si>
  <si>
    <t>9004000</t>
  </si>
  <si>
    <t xml:space="preserve">      Формирование, хранение и восполнение текущих, неснижаемых переходящих (страховых) запасов нефтепродуктов</t>
  </si>
  <si>
    <t>9005000</t>
  </si>
  <si>
    <t xml:space="preserve">      Государственная поддержка завоза нефтепродуктов</t>
  </si>
  <si>
    <t>9006000</t>
  </si>
  <si>
    <t>9100000</t>
  </si>
  <si>
    <t xml:space="preserve">      Энергосбережение и повышение энергетической эффективности в бюджетном секторе</t>
  </si>
  <si>
    <t>9102000</t>
  </si>
  <si>
    <t xml:space="preserve">      Энергосбережение и повышение энергетической эффективности в строительном комплексе</t>
  </si>
  <si>
    <t>9104000</t>
  </si>
  <si>
    <t xml:space="preserve">      Энергосбережение и повышение энергетической эффективности в жилищном фонде</t>
  </si>
  <si>
    <t>9105000</t>
  </si>
  <si>
    <t>9200000</t>
  </si>
  <si>
    <t xml:space="preserve">      Развитие государственной гражданской службы Республики Саха (Якутия)</t>
  </si>
  <si>
    <t>9202000</t>
  </si>
  <si>
    <t xml:space="preserve">      Развитие муниципальной службы в Республике Саха (Якутия)</t>
  </si>
  <si>
    <t>9203000</t>
  </si>
  <si>
    <t xml:space="preserve">      Формирование и развитие резерва управленских кадров Республики Саха (Якутия)</t>
  </si>
  <si>
    <t>9204000</t>
  </si>
  <si>
    <t>9300000</t>
  </si>
  <si>
    <t>9301000</t>
  </si>
  <si>
    <t xml:space="preserve">      Управление имуществом</t>
  </si>
  <si>
    <t>9302000</t>
  </si>
  <si>
    <t xml:space="preserve">      Управление земельными ресурсами</t>
  </si>
  <si>
    <t>9303000</t>
  </si>
  <si>
    <t>9400000</t>
  </si>
  <si>
    <t>9401000</t>
  </si>
  <si>
    <t xml:space="preserve">      Информационно-аналитическое обеспечение, мониторинг и прогнозирование экономики</t>
  </si>
  <si>
    <t>9402000</t>
  </si>
  <si>
    <t xml:space="preserve">      Улучшение инвестиционного климата и развитие государственно-частного партнерства</t>
  </si>
  <si>
    <t>9403000</t>
  </si>
  <si>
    <t>9500000</t>
  </si>
  <si>
    <t>9501000</t>
  </si>
  <si>
    <t xml:space="preserve">      Обеспечение сбалансированности и устойчивости бюджетной системы и организации бюджетного процесса</t>
  </si>
  <si>
    <t>9502000</t>
  </si>
  <si>
    <t xml:space="preserve">      Создание условий для эффективного выполнения полномочий органов местного самоуправления</t>
  </si>
  <si>
    <t>9503000</t>
  </si>
  <si>
    <t xml:space="preserve">      Оптимизация управления государственным долгом</t>
  </si>
  <si>
    <t>9504000</t>
  </si>
  <si>
    <t>9600000</t>
  </si>
  <si>
    <t>9601000</t>
  </si>
  <si>
    <t xml:space="preserve">      Развитие международного сотрудничества и реализация имиджевой политики Республики Саха (Якутия)</t>
  </si>
  <si>
    <t>9602000</t>
  </si>
  <si>
    <t xml:space="preserve">      Развитие внешнеэкономических связей Республики Саха (Якутия)</t>
  </si>
  <si>
    <t>9603000</t>
  </si>
  <si>
    <t>9700000</t>
  </si>
  <si>
    <t xml:space="preserve">      Повышение мобилизационной готовности экономики</t>
  </si>
  <si>
    <t>9702000</t>
  </si>
  <si>
    <t xml:space="preserve">      Реконструкция объектов гражданской обороны</t>
  </si>
  <si>
    <t>9703000</t>
  </si>
  <si>
    <t>Процент исполнения плана по Закону, %</t>
  </si>
  <si>
    <t>Процент исполнения плана по росписи, %</t>
  </si>
  <si>
    <t xml:space="preserve">      Развитие республиканских телевизионных и радиоканалов</t>
  </si>
  <si>
    <t>7602000</t>
  </si>
  <si>
    <t>Всего расходов:</t>
  </si>
  <si>
    <t>Повышение уровня доступности реабилитационных услуг для инвалидов</t>
  </si>
  <si>
    <t>Отклонение (+/-)</t>
  </si>
  <si>
    <t>Корректировка на 2013 год</t>
  </si>
  <si>
    <t>4</t>
  </si>
  <si>
    <t>5</t>
  </si>
  <si>
    <t>Развитие здравоохранения Республики Саха (Якутия) на 2012-2016 годы</t>
  </si>
  <si>
    <t>п/н</t>
  </si>
  <si>
    <t>Обеспечение безопасности жизнедеятельности населения Республики Саха (Якутия) на 2014-2016 годы</t>
  </si>
  <si>
    <t>Реконструкция объектов гражданской обороны</t>
  </si>
  <si>
    <t>Социальная поддержка граждан в Республике Саха (Якутия) на 2014-2016 годы</t>
  </si>
  <si>
    <t>программа</t>
  </si>
  <si>
    <t>подпрограмма</t>
  </si>
  <si>
    <t>Формат рассмотрения в Государственном Собрания (Ил Тумэн)</t>
  </si>
  <si>
    <t>Постоянный комитет по здравоохранению, социальной защите, труду и занятости</t>
  </si>
  <si>
    <t>Параметры Госпрограмм РС(Я) на 2014 год                    (тыс. руб.)</t>
  </si>
  <si>
    <t>Сроки рассмотрения</t>
  </si>
  <si>
    <t>Развитие образования Республики Саха (Якутия) на 2012-2016 годы</t>
  </si>
  <si>
    <t>Развитие профессионального образования Республики Саха (Якутия) на 2012-2016 годы</t>
  </si>
  <si>
    <t>Содействие занятости населения Республики Саха (Якутия) на 2012-2016 годы</t>
  </si>
  <si>
    <t>Обеспечение качественным жильем на 2012-2016 годы</t>
  </si>
  <si>
    <t>Обеспечение качественными жилищно-коммунальными услугами и развитие электроэнергетики на 2012-2016 годы</t>
  </si>
  <si>
    <t>Профилактика правонарушений, обеспечение общественного порядка и противодействие преступности на 2012-2016 годы</t>
  </si>
  <si>
    <t>Комплексные меры по реализации государственной антинаркотической политики в Республике Саха (Якутия) на 2012-2016 годы</t>
  </si>
  <si>
    <t>Развитие физической культуры и спорта в Республике Саха (Якутия)на 2014-2016 годы</t>
  </si>
  <si>
    <t>Создание условий для духовно-культурного развития народов Якутии на 2012-2016 годы</t>
  </si>
  <si>
    <t>Гармонизация межэтнических отношений в Республике Саха (Якутия) на 2012-2016 годы</t>
  </si>
  <si>
    <t>Развитие региональных печатных и электронных средств массовой информации на 2012-2016 годы</t>
  </si>
  <si>
    <t>Охрана окружающей среды Республики Саха (Якутия) на 2012-2016 годы</t>
  </si>
  <si>
    <t>Развитие лесного хозяйства на 2012-2016 годы</t>
  </si>
  <si>
    <t>Развитие водохозяйственного комплекса Республики Саха (Якутия) на 2012-2016 годы</t>
  </si>
  <si>
    <t>Воспроизводство и сохранение охотничьих ресурсов на 2012-2016 годы</t>
  </si>
  <si>
    <t>Повышение устойчивости жилых домов, основных объектов и систем жизнеобеспечения в сейсмических районах Республики Саха (Якутия) на 2012-2016 годы</t>
  </si>
  <si>
    <t>Научно-техническое и инновационное развитие Республики Саха (Якутия) на 2012-2016 годы</t>
  </si>
  <si>
    <t>Развитие предпринимательства в Республике Саха (Якутия) на 2012-2016 годы</t>
  </si>
  <si>
    <t>Развитие внутреннего и въездного туризма на территории Республики Саха (Якутия) на 2012-2016 годы</t>
  </si>
  <si>
    <t>Развитие сельского хозяйства и регулирования рынков сельскохозяйственной продукции, сырья и продовольствия на 2012-2016 годы</t>
  </si>
  <si>
    <t>Газификация населенных пунктов и обеспечение надежности газового хозяйства Республики Саха (Якутия) на 2012-2016 годы</t>
  </si>
  <si>
    <t>Геологоразведочные работы на территории Республики Саха (Якутия) на 2012-2016 годы</t>
  </si>
  <si>
    <t>Развитие транспортного комплекса Республики Саха (Якутия) на 2012-2016 годы</t>
  </si>
  <si>
    <t>Развитие  информационного общества в Республике Саха (Якутия) на 2012-2016 годы</t>
  </si>
  <si>
    <t>Энергоэффективная экономика на 2012-2016 годы и на период до 2020 года</t>
  </si>
  <si>
    <t>Развитие кадрового потенциала Республики Саха (Якутия)  на 2012-2016 годы</t>
  </si>
  <si>
    <t>Управление собственностью на 2012-2016 годы</t>
  </si>
  <si>
    <t>Региональная экономическая политика на 2012-2016 годы</t>
  </si>
  <si>
    <t>Управление государственными финансами и государственным долгом</t>
  </si>
  <si>
    <t>Международное сотрудничество и внешнеэкономическая деятельность Республики Саха (Якутия) на 2012-2016 годы</t>
  </si>
  <si>
    <t>Постоянный комитет по экономической, инвестиционной и промышленной политике, предпринимательству, туризму и развитию инфраструктуры</t>
  </si>
  <si>
    <t>Постоянный комитет по земельным отношениям, природным ресурсам и экологии</t>
  </si>
  <si>
    <t>правительственный час</t>
  </si>
  <si>
    <t>Постоянный комитет по селу и аграрной политике</t>
  </si>
  <si>
    <t>Постоянный комитет по строительству и жилищно-коммунальному хозяйству</t>
  </si>
  <si>
    <t>Постоянный комитет по науке, образованию, культуре, СМИ и делам общественных организаций</t>
  </si>
  <si>
    <t>парламентские слушания</t>
  </si>
  <si>
    <t>осенняя сессия 2015 года</t>
  </si>
  <si>
    <t>заседание комитета</t>
  </si>
  <si>
    <t>осенняя сессия 2014 года</t>
  </si>
  <si>
    <t>весенняя сессия 2015 года</t>
  </si>
  <si>
    <t>подпрограмма "Чистая вода"</t>
  </si>
  <si>
    <t>7.1.</t>
  </si>
  <si>
    <t>Реализация семейной, демографической и молодежной политики Республики Саха (Якутия) на 2012-2016 годы</t>
  </si>
  <si>
    <t>Постоянный комитет по государственному строительству и законодательству</t>
  </si>
  <si>
    <t>Постоянный комитет по делам семьи, детства, молодежи, физкультуре и спорту</t>
  </si>
  <si>
    <t>Постоянный комитет по бюджету, финансам, налоговой и ценовой политике, вопросам собственности и приватизации</t>
  </si>
  <si>
    <t>управление земельными ресурсами</t>
  </si>
  <si>
    <t>пленарное заседание Государственного Собрания (Ил Тумэн)</t>
  </si>
  <si>
    <t>Государственная поддержка завоза грузов в РС (Я) на 2012-2016 годы</t>
  </si>
  <si>
    <t>весенняя сессия 2014 года</t>
  </si>
  <si>
    <t>27.1.</t>
  </si>
  <si>
    <t>27.2.</t>
  </si>
  <si>
    <t>30.1.</t>
  </si>
  <si>
    <t>месяц</t>
  </si>
  <si>
    <t>период</t>
  </si>
  <si>
    <t>февраль</t>
  </si>
  <si>
    <t>октябрь</t>
  </si>
  <si>
    <t>март</t>
  </si>
  <si>
    <t>апрель</t>
  </si>
  <si>
    <t>июнь</t>
  </si>
  <si>
    <t>ИТОГО:</t>
  </si>
  <si>
    <t>май</t>
  </si>
  <si>
    <t>Постоянный комитет по здравоохранению, социальной защите, труду и занятости и Постоянный комитет по науке, образованию, культуре, СМИ и делам общественных организаций</t>
  </si>
  <si>
    <t>круглый стол</t>
  </si>
  <si>
    <t>декабрь</t>
  </si>
  <si>
    <t>12 ноября</t>
  </si>
  <si>
    <t>ноябрь</t>
  </si>
  <si>
    <t>ВСЕГО</t>
  </si>
  <si>
    <t>26 марта</t>
  </si>
  <si>
    <t>22 мая</t>
  </si>
  <si>
    <t>Приложение к распоряжению</t>
  </si>
  <si>
    <t>Председателя Государственного Собрания (Ил Тумэн) Республики Саха (Якутия)</t>
  </si>
  <si>
    <t>№________ от "______"____________2014 г.</t>
  </si>
  <si>
    <t>25 марта</t>
  </si>
  <si>
    <t>8-9 апреля</t>
  </si>
  <si>
    <t>18 марта</t>
  </si>
  <si>
    <t>Примерный график рассмотрения хода исполнения государственных программ РС (Я) в Государственном Собрании (Ил Тумэн) РС (Я) на период 2014/2015 годы</t>
  </si>
  <si>
    <t>Постоянный комитет Государственного Собрания (Ил Тумэн) Республики Саха (Якутия)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</si>
</sst>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3">
    <font>
      <sz val="11"/>
      <color indexed="8"/>
      <name val="Calibri"/>
      <family val="2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color indexed="8"/>
      <name val="Arial Cyr"/>
      <family val="0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8"/>
      <name val="Tahoma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b/>
      <i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8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0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5" fillId="4" borderId="10" xfId="0" applyNumberFormat="1" applyFont="1" applyFill="1" applyBorder="1" applyAlignment="1">
      <alignment horizontal="right" vertical="top" shrinkToFit="1"/>
    </xf>
    <xf numFmtId="3" fontId="5" fillId="24" borderId="10" xfId="0" applyNumberFormat="1" applyFont="1" applyFill="1" applyBorder="1" applyAlignment="1">
      <alignment horizontal="right" vertical="top" shrinkToFit="1"/>
    </xf>
    <xf numFmtId="49" fontId="2" fillId="24" borderId="10" xfId="0" applyNumberFormat="1" applyFont="1" applyFill="1" applyBorder="1" applyAlignment="1">
      <alignment horizontal="center" vertical="top" shrinkToFit="1"/>
    </xf>
    <xf numFmtId="164" fontId="6" fillId="24" borderId="10" xfId="0" applyNumberFormat="1" applyFont="1" applyFill="1" applyBorder="1" applyAlignment="1">
      <alignment horizontal="right" vertical="top"/>
    </xf>
    <xf numFmtId="49" fontId="2" fillId="4" borderId="10" xfId="0" applyNumberFormat="1" applyFont="1" applyFill="1" applyBorder="1" applyAlignment="1">
      <alignment horizontal="center" vertical="top" shrinkToFit="1"/>
    </xf>
    <xf numFmtId="164" fontId="6" fillId="4" borderId="10" xfId="0" applyNumberFormat="1" applyFont="1" applyFill="1" applyBorder="1" applyAlignment="1">
      <alignment horizontal="right" vertical="top"/>
    </xf>
    <xf numFmtId="3" fontId="3" fillId="24" borderId="10" xfId="52" applyNumberFormat="1" applyFont="1" applyFill="1" applyBorder="1" applyAlignment="1">
      <alignment horizontal="right" vertical="top" shrinkToFit="1"/>
      <protection/>
    </xf>
    <xf numFmtId="3" fontId="3" fillId="4" borderId="10" xfId="52" applyNumberFormat="1" applyFont="1" applyFill="1" applyBorder="1" applyAlignment="1">
      <alignment horizontal="right" vertical="top" shrinkToFit="1"/>
      <protection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9" fillId="24" borderId="0" xfId="0" applyFont="1" applyFill="1" applyBorder="1" applyAlignment="1">
      <alignment/>
    </xf>
    <xf numFmtId="3" fontId="9" fillId="24" borderId="0" xfId="0" applyNumberFormat="1" applyFont="1" applyFill="1" applyBorder="1" applyAlignment="1">
      <alignment horizontal="right" vertical="top" shrinkToFit="1"/>
    </xf>
    <xf numFmtId="165" fontId="3" fillId="24" borderId="0" xfId="0" applyNumberFormat="1" applyFont="1" applyFill="1" applyBorder="1" applyAlignment="1">
      <alignment vertical="top"/>
    </xf>
    <xf numFmtId="165" fontId="0" fillId="0" borderId="0" xfId="0" applyNumberFormat="1" applyBorder="1" applyAlignment="1">
      <alignment/>
    </xf>
    <xf numFmtId="49" fontId="2" fillId="0" borderId="10" xfId="0" applyNumberFormat="1" applyFont="1" applyFill="1" applyBorder="1" applyAlignment="1">
      <alignment horizontal="center" vertical="top" shrinkToFit="1"/>
    </xf>
    <xf numFmtId="3" fontId="4" fillId="0" borderId="1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19" fillId="0" borderId="0" xfId="0" applyFont="1" applyAlignment="1">
      <alignment/>
    </xf>
    <xf numFmtId="0" fontId="28" fillId="0" borderId="0" xfId="0" applyFont="1" applyAlignment="1">
      <alignment/>
    </xf>
    <xf numFmtId="3" fontId="11" fillId="4" borderId="10" xfId="0" applyNumberFormat="1" applyFont="1" applyFill="1" applyBorder="1" applyAlignment="1">
      <alignment horizontal="right" vertical="top" shrinkToFit="1"/>
    </xf>
    <xf numFmtId="3" fontId="11" fillId="24" borderId="10" xfId="0" applyNumberFormat="1" applyFont="1" applyFill="1" applyBorder="1" applyAlignment="1">
      <alignment horizontal="right" vertical="top" shrinkToFit="1"/>
    </xf>
    <xf numFmtId="3" fontId="11" fillId="0" borderId="10" xfId="0" applyNumberFormat="1" applyFont="1" applyFill="1" applyBorder="1" applyAlignment="1">
      <alignment horizontal="right" vertical="top" shrinkToFit="1"/>
    </xf>
    <xf numFmtId="0" fontId="28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Border="1" applyAlignment="1">
      <alignment horizontal="left"/>
    </xf>
    <xf numFmtId="0" fontId="9" fillId="24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164" fontId="4" fillId="4" borderId="10" xfId="0" applyNumberFormat="1" applyFont="1" applyFill="1" applyBorder="1" applyAlignment="1">
      <alignment horizontal="right" vertical="top"/>
    </xf>
    <xf numFmtId="164" fontId="4" fillId="24" borderId="10" xfId="0" applyNumberFormat="1" applyFont="1" applyFill="1" applyBorder="1" applyAlignment="1">
      <alignment horizontal="right" vertical="top"/>
    </xf>
    <xf numFmtId="0" fontId="0" fillId="0" borderId="0" xfId="0" applyBorder="1" applyAlignment="1">
      <alignment horizontal="center" vertical="center" wrapText="1"/>
    </xf>
    <xf numFmtId="0" fontId="1" fillId="25" borderId="0" xfId="0" applyFont="1" applyFill="1" applyBorder="1" applyAlignment="1">
      <alignment wrapText="1"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30" fillId="0" borderId="10" xfId="0" applyNumberFormat="1" applyFont="1" applyFill="1" applyBorder="1" applyAlignment="1">
      <alignment horizontal="right" vertical="top" shrinkToFit="1"/>
    </xf>
    <xf numFmtId="3" fontId="2" fillId="0" borderId="10" xfId="52" applyNumberFormat="1" applyFont="1" applyFill="1" applyBorder="1" applyAlignment="1">
      <alignment horizontal="right" vertical="top" shrinkToFit="1"/>
      <protection/>
    </xf>
    <xf numFmtId="164" fontId="6" fillId="0" borderId="10" xfId="0" applyNumberFormat="1" applyFont="1" applyFill="1" applyBorder="1" applyAlignment="1">
      <alignment horizontal="right" vertical="top"/>
    </xf>
    <xf numFmtId="3" fontId="6" fillId="0" borderId="10" xfId="0" applyNumberFormat="1" applyFont="1" applyFill="1" applyBorder="1" applyAlignment="1">
      <alignment horizontal="right" vertical="top" shrinkToFi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2" fillId="0" borderId="10" xfId="52" applyNumberFormat="1" applyFont="1" applyFill="1" applyBorder="1" applyAlignment="1">
      <alignment horizontal="center" vertical="center" shrinkToFit="1"/>
      <protection/>
    </xf>
    <xf numFmtId="3" fontId="2" fillId="0" borderId="10" xfId="52" applyNumberFormat="1" applyFont="1" applyFill="1" applyBorder="1" applyAlignment="1">
      <alignment horizontal="center" vertical="center" shrinkToFit="1"/>
      <protection/>
    </xf>
    <xf numFmtId="3" fontId="0" fillId="0" borderId="0" xfId="0" applyNumberFormat="1" applyFill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9" fillId="24" borderId="0" xfId="0" applyNumberFormat="1" applyFont="1" applyFill="1" applyBorder="1" applyAlignment="1">
      <alignment horizontal="center" vertical="center" shrinkToFit="1"/>
    </xf>
    <xf numFmtId="165" fontId="0" fillId="0" borderId="0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164" fontId="4" fillId="0" borderId="10" xfId="0" applyNumberFormat="1" applyFont="1" applyFill="1" applyBorder="1" applyAlignment="1">
      <alignment horizontal="right" vertical="top"/>
    </xf>
    <xf numFmtId="3" fontId="32" fillId="0" borderId="10" xfId="0" applyNumberFormat="1" applyFont="1" applyFill="1" applyBorder="1" applyAlignment="1">
      <alignment horizontal="right" vertical="top" shrinkToFit="1"/>
    </xf>
    <xf numFmtId="3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6" fillId="26" borderId="10" xfId="0" applyFont="1" applyFill="1" applyBorder="1" applyAlignment="1">
      <alignment horizontal="center" vertical="center" wrapText="1"/>
    </xf>
    <xf numFmtId="14" fontId="6" fillId="26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3" fillId="25" borderId="11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3" fontId="3" fillId="25" borderId="10" xfId="0" applyNumberFormat="1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center" vertical="center" wrapText="1"/>
    </xf>
    <xf numFmtId="3" fontId="3" fillId="25" borderId="11" xfId="0" applyNumberFormat="1" applyFont="1" applyFill="1" applyBorder="1" applyAlignment="1">
      <alignment horizontal="center" vertical="center" wrapText="1"/>
    </xf>
    <xf numFmtId="3" fontId="3" fillId="25" borderId="13" xfId="0" applyNumberFormat="1" applyFont="1" applyFill="1" applyBorder="1" applyAlignment="1">
      <alignment horizontal="center" vertical="center" wrapText="1"/>
    </xf>
    <xf numFmtId="3" fontId="3" fillId="25" borderId="12" xfId="0" applyNumberFormat="1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fgColor rgb="FFCCFFCC"/>
          <bgColor rgb="FF0000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rdana\&#1086;&#1073;&#1097;&#1072;&#1103;\03.&#1041;&#1102;&#1076;&#1078;&#1077;&#1090;,&#1085;&#1072;&#1083;&#1086;&#1075;_&#1080;_&#1088;&#1099;&#1085;&#1086;&#1095;&#1085;&#1072;&#1103;_&#1080;&#1085;&#1092;&#1088;&#1072;&#1089;&#1090;&#1088;&#1091;&#1082;&#1090;&#1091;&#1088;&#1072;\&#1041;&#1102;&#1076;&#1078;&#1077;&#1090;\!2014\&#1087;&#1088;&#1086;&#1077;&#1082;&#1090;\341-&#1055;&#1056;&#1048;&#1051;&#1054;&#1046;&#1045;&#1053;&#1048;&#1071;\&#1055;&#1088;&#1080;&#1083;&#1086;&#1078;&#1077;&#1085;&#1080;&#1077;%207_&#1055;&#1088;&#1086;&#1075;&#1088;&#1072;&#1084;&#1084;&#1085;&#1099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1"/>
    </sheetNames>
    <sheetDataSet>
      <sheetData sheetId="0">
        <row r="86">
          <cell r="D86">
            <v>4028137</v>
          </cell>
        </row>
        <row r="107">
          <cell r="D107">
            <v>12187980</v>
          </cell>
        </row>
        <row r="143">
          <cell r="D143">
            <v>775889</v>
          </cell>
        </row>
        <row r="160">
          <cell r="D160">
            <v>4185845</v>
          </cell>
        </row>
        <row r="210">
          <cell r="D210">
            <v>67000</v>
          </cell>
        </row>
        <row r="220">
          <cell r="D220">
            <v>58000</v>
          </cell>
        </row>
        <row r="228">
          <cell r="D228">
            <v>159186</v>
          </cell>
        </row>
        <row r="248">
          <cell r="D248">
            <v>1633152</v>
          </cell>
        </row>
        <row r="283">
          <cell r="D283">
            <v>70000</v>
          </cell>
        </row>
        <row r="299">
          <cell r="D299">
            <v>845187</v>
          </cell>
        </row>
        <row r="316">
          <cell r="D316">
            <v>549194</v>
          </cell>
        </row>
        <row r="375">
          <cell r="D375">
            <v>160945</v>
          </cell>
        </row>
        <row r="386">
          <cell r="D386">
            <v>169126</v>
          </cell>
        </row>
        <row r="395">
          <cell r="D395">
            <v>259392</v>
          </cell>
        </row>
        <row r="409">
          <cell r="D409">
            <v>243823</v>
          </cell>
        </row>
        <row r="425">
          <cell r="D425">
            <v>36000</v>
          </cell>
        </row>
        <row r="435">
          <cell r="D435">
            <v>6755000</v>
          </cell>
        </row>
        <row r="490">
          <cell r="D490">
            <v>230716</v>
          </cell>
        </row>
        <row r="550">
          <cell r="D550">
            <v>138855</v>
          </cell>
        </row>
        <row r="558">
          <cell r="D558">
            <v>33759</v>
          </cell>
        </row>
        <row r="567">
          <cell r="D567">
            <v>454134</v>
          </cell>
        </row>
        <row r="577">
          <cell r="D577">
            <v>842099</v>
          </cell>
        </row>
        <row r="608">
          <cell r="D608">
            <v>89810</v>
          </cell>
        </row>
        <row r="624">
          <cell r="D624">
            <v>1790519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8"/>
  <sheetViews>
    <sheetView tabSelected="1" workbookViewId="0" topLeftCell="A4">
      <selection activeCell="C61" sqref="C61"/>
    </sheetView>
  </sheetViews>
  <sheetFormatPr defaultColWidth="9.140625" defaultRowHeight="15"/>
  <cols>
    <col min="1" max="1" width="9.140625" style="32" customWidth="1"/>
    <col min="3" max="3" width="75.140625" style="31" customWidth="1"/>
    <col min="4" max="4" width="11.8515625" style="0" hidden="1" customWidth="1"/>
    <col min="5" max="5" width="19.421875" style="0" hidden="1" customWidth="1"/>
    <col min="6" max="6" width="17.57421875" style="1" hidden="1" customWidth="1"/>
    <col min="7" max="7" width="14.57421875" style="1" hidden="1" customWidth="1"/>
    <col min="8" max="9" width="12.7109375" style="0" hidden="1" customWidth="1"/>
    <col min="10" max="10" width="12.7109375" style="22" hidden="1" customWidth="1"/>
    <col min="11" max="11" width="18.421875" style="60" hidden="1" customWidth="1"/>
    <col min="12" max="12" width="12.7109375" style="22" hidden="1" customWidth="1"/>
    <col min="13" max="13" width="46.7109375" style="0" customWidth="1"/>
    <col min="14" max="14" width="22.421875" style="0" customWidth="1"/>
    <col min="15" max="15" width="13.00390625" style="32" customWidth="1"/>
    <col min="16" max="16" width="11.00390625" style="70" customWidth="1"/>
  </cols>
  <sheetData>
    <row r="1" ht="15">
      <c r="M1" t="s">
        <v>494</v>
      </c>
    </row>
    <row r="2" ht="15">
      <c r="M2" t="s">
        <v>495</v>
      </c>
    </row>
    <row r="3" ht="15">
      <c r="M3" t="s">
        <v>496</v>
      </c>
    </row>
    <row r="5" spans="1:15" ht="15.75" customHeight="1">
      <c r="A5" s="96" t="s">
        <v>500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</row>
    <row r="6" spans="1:16" ht="15.75" customHeight="1">
      <c r="A6" s="38"/>
      <c r="B6" s="11"/>
      <c r="C6" s="39"/>
      <c r="D6" s="39"/>
      <c r="E6" s="39"/>
      <c r="F6" s="39"/>
      <c r="G6" s="39"/>
      <c r="H6" s="39"/>
      <c r="I6" s="39"/>
      <c r="J6" s="39"/>
      <c r="K6" s="52"/>
      <c r="L6" s="11"/>
      <c r="M6" s="11"/>
      <c r="N6" s="92"/>
      <c r="O6" s="92"/>
      <c r="P6" s="92"/>
    </row>
    <row r="7" spans="1:16" s="21" customFormat="1" ht="15" customHeight="1">
      <c r="A7" s="97" t="s">
        <v>413</v>
      </c>
      <c r="B7" s="97"/>
      <c r="C7" s="82" t="s">
        <v>0</v>
      </c>
      <c r="D7" s="84" t="s">
        <v>1</v>
      </c>
      <c r="E7" s="84" t="s">
        <v>2</v>
      </c>
      <c r="F7" s="85" t="s">
        <v>409</v>
      </c>
      <c r="G7" s="85" t="s">
        <v>3</v>
      </c>
      <c r="H7" s="86" t="s">
        <v>402</v>
      </c>
      <c r="I7" s="86" t="s">
        <v>403</v>
      </c>
      <c r="J7" s="87" t="s">
        <v>408</v>
      </c>
      <c r="K7" s="88" t="s">
        <v>421</v>
      </c>
      <c r="L7" s="87" t="s">
        <v>408</v>
      </c>
      <c r="M7" s="98" t="s">
        <v>501</v>
      </c>
      <c r="N7" s="93" t="s">
        <v>419</v>
      </c>
      <c r="O7" s="97" t="s">
        <v>422</v>
      </c>
      <c r="P7" s="97"/>
    </row>
    <row r="8" spans="1:16" s="21" customFormat="1" ht="24.75" customHeight="1">
      <c r="A8" s="93" t="s">
        <v>417</v>
      </c>
      <c r="B8" s="93" t="s">
        <v>418</v>
      </c>
      <c r="C8" s="91"/>
      <c r="D8" s="84"/>
      <c r="E8" s="84"/>
      <c r="F8" s="85"/>
      <c r="G8" s="85"/>
      <c r="H8" s="86"/>
      <c r="I8" s="86"/>
      <c r="J8" s="87"/>
      <c r="K8" s="89"/>
      <c r="L8" s="87"/>
      <c r="M8" s="99"/>
      <c r="N8" s="94"/>
      <c r="O8" s="97"/>
      <c r="P8" s="97"/>
    </row>
    <row r="9" spans="1:16" ht="25.5" customHeight="1" hidden="1">
      <c r="A9" s="94"/>
      <c r="B9" s="94"/>
      <c r="C9" s="91"/>
      <c r="D9" s="6" t="s">
        <v>4</v>
      </c>
      <c r="E9" s="2"/>
      <c r="F9" s="9">
        <v>49332.09882</v>
      </c>
      <c r="G9" s="9">
        <v>42557.546350000004</v>
      </c>
      <c r="H9" s="7"/>
      <c r="I9" s="36">
        <f>G9/F9*100</f>
        <v>86.26745540521482</v>
      </c>
      <c r="J9" s="23"/>
      <c r="K9" s="89"/>
      <c r="L9" s="23"/>
      <c r="M9" s="99"/>
      <c r="N9" s="94"/>
      <c r="O9" s="34"/>
      <c r="P9" s="71"/>
    </row>
    <row r="10" spans="1:16" ht="25.5" customHeight="1" hidden="1">
      <c r="A10" s="94"/>
      <c r="B10" s="94"/>
      <c r="C10" s="91"/>
      <c r="D10" s="4" t="s">
        <v>5</v>
      </c>
      <c r="E10" s="3"/>
      <c r="F10" s="8">
        <v>49332.09882</v>
      </c>
      <c r="G10" s="8">
        <v>42557.546350000004</v>
      </c>
      <c r="H10" s="5"/>
      <c r="I10" s="37">
        <f>G10/F10*100</f>
        <v>86.26745540521482</v>
      </c>
      <c r="J10" s="24"/>
      <c r="K10" s="89"/>
      <c r="L10" s="24"/>
      <c r="M10" s="99"/>
      <c r="N10" s="94"/>
      <c r="O10" s="34"/>
      <c r="P10" s="71"/>
    </row>
    <row r="11" spans="1:16" ht="15">
      <c r="A11" s="95"/>
      <c r="B11" s="95"/>
      <c r="C11" s="83"/>
      <c r="D11" s="4"/>
      <c r="E11" s="3"/>
      <c r="F11" s="8"/>
      <c r="G11" s="8"/>
      <c r="H11" s="5"/>
      <c r="I11" s="37"/>
      <c r="J11" s="24"/>
      <c r="K11" s="90"/>
      <c r="L11" s="24"/>
      <c r="M11" s="100"/>
      <c r="N11" s="95"/>
      <c r="O11" s="34" t="s">
        <v>478</v>
      </c>
      <c r="P11" s="72" t="s">
        <v>477</v>
      </c>
    </row>
    <row r="12" spans="1:16" ht="38.25">
      <c r="A12" s="61">
        <v>1</v>
      </c>
      <c r="B12" s="62"/>
      <c r="C12" s="43" t="s">
        <v>412</v>
      </c>
      <c r="D12" s="17" t="s">
        <v>6</v>
      </c>
      <c r="E12" s="44">
        <f>SUM(E13:E23)</f>
        <v>16868521</v>
      </c>
      <c r="F12" s="45">
        <v>17022411</v>
      </c>
      <c r="G12" s="45">
        <v>11071034.21937</v>
      </c>
      <c r="H12" s="46">
        <f aca="true" t="shared" si="0" ref="H12:H43">G12/E12*100</f>
        <v>65.63132724777708</v>
      </c>
      <c r="I12" s="46">
        <f aca="true" t="shared" si="1" ref="I12:I43">G12/F12*100</f>
        <v>65.0379915005577</v>
      </c>
      <c r="J12" s="25">
        <f aca="true" t="shared" si="2" ref="J12:J43">F12-E12</f>
        <v>153890</v>
      </c>
      <c r="K12" s="53">
        <v>16572650</v>
      </c>
      <c r="L12" s="25">
        <f aca="true" t="shared" si="3" ref="L12:L43">+K12-F12</f>
        <v>-449761</v>
      </c>
      <c r="M12" s="41" t="s">
        <v>420</v>
      </c>
      <c r="N12" s="41" t="s">
        <v>455</v>
      </c>
      <c r="O12" s="74" t="s">
        <v>463</v>
      </c>
      <c r="P12" s="51"/>
    </row>
    <row r="13" spans="1:16" ht="15" hidden="1">
      <c r="A13" s="61"/>
      <c r="B13" s="62"/>
      <c r="C13" s="43" t="s">
        <v>7</v>
      </c>
      <c r="D13" s="17" t="s">
        <v>8</v>
      </c>
      <c r="E13" s="44">
        <v>59042</v>
      </c>
      <c r="F13" s="45">
        <v>59944.939</v>
      </c>
      <c r="G13" s="45">
        <v>39728.314159999994</v>
      </c>
      <c r="H13" s="46">
        <f t="shared" si="0"/>
        <v>67.28822560211374</v>
      </c>
      <c r="I13" s="46">
        <f t="shared" si="1"/>
        <v>66.27467609901146</v>
      </c>
      <c r="J13" s="25">
        <f t="shared" si="2"/>
        <v>902.9389999999985</v>
      </c>
      <c r="K13" s="53">
        <v>59944.939</v>
      </c>
      <c r="L13" s="25">
        <f t="shared" si="3"/>
        <v>0</v>
      </c>
      <c r="M13" s="34"/>
      <c r="N13" s="51"/>
      <c r="O13" s="73"/>
      <c r="P13" s="51"/>
    </row>
    <row r="14" spans="1:16" ht="15" hidden="1">
      <c r="A14" s="61"/>
      <c r="B14" s="62"/>
      <c r="C14" s="43" t="s">
        <v>9</v>
      </c>
      <c r="D14" s="17" t="s">
        <v>10</v>
      </c>
      <c r="E14" s="44">
        <v>709078</v>
      </c>
      <c r="F14" s="45">
        <v>719019.54807</v>
      </c>
      <c r="G14" s="45">
        <v>296144.17289</v>
      </c>
      <c r="H14" s="46">
        <f t="shared" si="0"/>
        <v>41.764682149213485</v>
      </c>
      <c r="I14" s="46">
        <f t="shared" si="1"/>
        <v>41.187221360658874</v>
      </c>
      <c r="J14" s="25">
        <f t="shared" si="2"/>
        <v>9941.548070000019</v>
      </c>
      <c r="K14" s="53">
        <v>719019.54807</v>
      </c>
      <c r="L14" s="25">
        <f t="shared" si="3"/>
        <v>0</v>
      </c>
      <c r="M14" s="34"/>
      <c r="N14" s="51"/>
      <c r="O14" s="73"/>
      <c r="P14" s="51"/>
    </row>
    <row r="15" spans="1:16" ht="25.5" hidden="1">
      <c r="A15" s="61"/>
      <c r="B15" s="62"/>
      <c r="C15" s="43" t="s">
        <v>11</v>
      </c>
      <c r="D15" s="17" t="s">
        <v>12</v>
      </c>
      <c r="E15" s="44">
        <v>13991521</v>
      </c>
      <c r="F15" s="45">
        <v>14074995.23706</v>
      </c>
      <c r="G15" s="45">
        <v>9584440.66709</v>
      </c>
      <c r="H15" s="46">
        <f t="shared" si="0"/>
        <v>68.50177809181719</v>
      </c>
      <c r="I15" s="46">
        <f t="shared" si="1"/>
        <v>68.09551623757429</v>
      </c>
      <c r="J15" s="25">
        <f t="shared" si="2"/>
        <v>83474.23705999926</v>
      </c>
      <c r="K15" s="53">
        <v>14074995.23706</v>
      </c>
      <c r="L15" s="25">
        <f t="shared" si="3"/>
        <v>0</v>
      </c>
      <c r="M15" s="34"/>
      <c r="N15" s="51"/>
      <c r="O15" s="73"/>
      <c r="P15" s="51"/>
    </row>
    <row r="16" spans="1:16" ht="25.5" hidden="1">
      <c r="A16" s="61"/>
      <c r="B16" s="62"/>
      <c r="C16" s="43" t="s">
        <v>13</v>
      </c>
      <c r="D16" s="17" t="s">
        <v>14</v>
      </c>
      <c r="E16" s="44">
        <v>591003</v>
      </c>
      <c r="F16" s="45">
        <v>591002.88</v>
      </c>
      <c r="G16" s="45">
        <v>379826.04254</v>
      </c>
      <c r="H16" s="46">
        <f t="shared" si="0"/>
        <v>64.26803967830959</v>
      </c>
      <c r="I16" s="46">
        <f t="shared" si="1"/>
        <v>64.26805272759415</v>
      </c>
      <c r="J16" s="25">
        <f t="shared" si="2"/>
        <v>-0.11999999999534339</v>
      </c>
      <c r="K16" s="53">
        <v>591002.88</v>
      </c>
      <c r="L16" s="25">
        <f t="shared" si="3"/>
        <v>0</v>
      </c>
      <c r="M16" s="34"/>
      <c r="N16" s="51"/>
      <c r="O16" s="73"/>
      <c r="P16" s="51"/>
    </row>
    <row r="17" spans="1:16" ht="25.5" hidden="1">
      <c r="A17" s="61"/>
      <c r="B17" s="62"/>
      <c r="C17" s="43" t="s">
        <v>15</v>
      </c>
      <c r="D17" s="17" t="s">
        <v>16</v>
      </c>
      <c r="E17" s="44">
        <v>23586</v>
      </c>
      <c r="F17" s="45">
        <v>23586</v>
      </c>
      <c r="G17" s="45">
        <v>18973.75</v>
      </c>
      <c r="H17" s="46">
        <f t="shared" si="0"/>
        <v>80.4449673535148</v>
      </c>
      <c r="I17" s="46">
        <f t="shared" si="1"/>
        <v>80.4449673535148</v>
      </c>
      <c r="J17" s="25">
        <f t="shared" si="2"/>
        <v>0</v>
      </c>
      <c r="K17" s="53">
        <v>23586</v>
      </c>
      <c r="L17" s="25">
        <f t="shared" si="3"/>
        <v>0</v>
      </c>
      <c r="M17" s="34"/>
      <c r="N17" s="51"/>
      <c r="O17" s="73"/>
      <c r="P17" s="51"/>
    </row>
    <row r="18" spans="1:16" ht="15" hidden="1">
      <c r="A18" s="61"/>
      <c r="B18" s="62"/>
      <c r="C18" s="43" t="s">
        <v>17</v>
      </c>
      <c r="D18" s="17" t="s">
        <v>18</v>
      </c>
      <c r="E18" s="44">
        <v>66980</v>
      </c>
      <c r="F18" s="45">
        <v>66980</v>
      </c>
      <c r="G18" s="45">
        <v>20987.3567</v>
      </c>
      <c r="H18" s="46">
        <f t="shared" si="0"/>
        <v>31.333766348163632</v>
      </c>
      <c r="I18" s="46">
        <f t="shared" si="1"/>
        <v>31.333766348163632</v>
      </c>
      <c r="J18" s="25">
        <f t="shared" si="2"/>
        <v>0</v>
      </c>
      <c r="K18" s="53">
        <v>66980</v>
      </c>
      <c r="L18" s="25">
        <f t="shared" si="3"/>
        <v>0</v>
      </c>
      <c r="M18" s="34"/>
      <c r="N18" s="51"/>
      <c r="O18" s="73"/>
      <c r="P18" s="51"/>
    </row>
    <row r="19" spans="1:16" ht="15" hidden="1">
      <c r="A19" s="61"/>
      <c r="B19" s="62"/>
      <c r="C19" s="43" t="s">
        <v>19</v>
      </c>
      <c r="D19" s="17" t="s">
        <v>20</v>
      </c>
      <c r="E19" s="44">
        <v>102939</v>
      </c>
      <c r="F19" s="45">
        <v>102938.5</v>
      </c>
      <c r="G19" s="45">
        <v>62991.33335</v>
      </c>
      <c r="H19" s="46">
        <f t="shared" si="0"/>
        <v>61.192874760780654</v>
      </c>
      <c r="I19" s="46">
        <f t="shared" si="1"/>
        <v>61.193171991043194</v>
      </c>
      <c r="J19" s="25">
        <f t="shared" si="2"/>
        <v>-0.5</v>
      </c>
      <c r="K19" s="53">
        <v>102938.5</v>
      </c>
      <c r="L19" s="25">
        <f t="shared" si="3"/>
        <v>0</v>
      </c>
      <c r="M19" s="34"/>
      <c r="N19" s="51"/>
      <c r="O19" s="73"/>
      <c r="P19" s="51"/>
    </row>
    <row r="20" spans="1:16" ht="15" hidden="1">
      <c r="A20" s="61"/>
      <c r="B20" s="62"/>
      <c r="C20" s="43" t="s">
        <v>21</v>
      </c>
      <c r="D20" s="17" t="s">
        <v>22</v>
      </c>
      <c r="E20" s="44">
        <v>672855</v>
      </c>
      <c r="F20" s="45">
        <v>671163.8</v>
      </c>
      <c r="G20" s="45">
        <v>366555.33986</v>
      </c>
      <c r="H20" s="46">
        <f t="shared" si="0"/>
        <v>54.477612540591956</v>
      </c>
      <c r="I20" s="46">
        <f t="shared" si="1"/>
        <v>54.61488534691531</v>
      </c>
      <c r="J20" s="25">
        <f t="shared" si="2"/>
        <v>-1691.1999999999534</v>
      </c>
      <c r="K20" s="53">
        <v>671163.8</v>
      </c>
      <c r="L20" s="25">
        <f t="shared" si="3"/>
        <v>0</v>
      </c>
      <c r="M20" s="34"/>
      <c r="N20" s="51"/>
      <c r="O20" s="73"/>
      <c r="P20" s="51"/>
    </row>
    <row r="21" spans="1:16" ht="15" hidden="1">
      <c r="A21" s="61"/>
      <c r="B21" s="62"/>
      <c r="C21" s="43" t="s">
        <v>23</v>
      </c>
      <c r="D21" s="17" t="s">
        <v>24</v>
      </c>
      <c r="E21" s="44">
        <v>443294</v>
      </c>
      <c r="F21" s="45">
        <v>442630.6</v>
      </c>
      <c r="G21" s="45">
        <v>217692.38835</v>
      </c>
      <c r="H21" s="46">
        <f t="shared" si="0"/>
        <v>49.10790318614734</v>
      </c>
      <c r="I21" s="46">
        <f t="shared" si="1"/>
        <v>49.18150447574117</v>
      </c>
      <c r="J21" s="25">
        <f t="shared" si="2"/>
        <v>-663.4000000000233</v>
      </c>
      <c r="K21" s="53">
        <v>442630.6</v>
      </c>
      <c r="L21" s="25">
        <f t="shared" si="3"/>
        <v>0</v>
      </c>
      <c r="M21" s="34"/>
      <c r="N21" s="51"/>
      <c r="O21" s="73"/>
      <c r="P21" s="51"/>
    </row>
    <row r="22" spans="1:16" ht="15" hidden="1">
      <c r="A22" s="61"/>
      <c r="B22" s="62"/>
      <c r="C22" s="43" t="s">
        <v>25</v>
      </c>
      <c r="D22" s="17" t="s">
        <v>26</v>
      </c>
      <c r="E22" s="44">
        <v>72500</v>
      </c>
      <c r="F22" s="45">
        <v>72500</v>
      </c>
      <c r="G22" s="45">
        <v>19727.5699</v>
      </c>
      <c r="H22" s="46">
        <f t="shared" si="0"/>
        <v>27.210441241379307</v>
      </c>
      <c r="I22" s="46">
        <f t="shared" si="1"/>
        <v>27.210441241379307</v>
      </c>
      <c r="J22" s="25">
        <f t="shared" si="2"/>
        <v>0</v>
      </c>
      <c r="K22" s="53">
        <v>72500</v>
      </c>
      <c r="L22" s="25">
        <f t="shared" si="3"/>
        <v>0</v>
      </c>
      <c r="M22" s="34"/>
      <c r="N22" s="51"/>
      <c r="O22" s="73"/>
      <c r="P22" s="51"/>
    </row>
    <row r="23" spans="1:16" ht="15" hidden="1">
      <c r="A23" s="61"/>
      <c r="B23" s="62"/>
      <c r="C23" s="43" t="s">
        <v>27</v>
      </c>
      <c r="D23" s="17" t="s">
        <v>28</v>
      </c>
      <c r="E23" s="44">
        <v>135723</v>
      </c>
      <c r="F23" s="45">
        <v>135722.93</v>
      </c>
      <c r="G23" s="45">
        <v>63967.284530000004</v>
      </c>
      <c r="H23" s="46">
        <f t="shared" si="0"/>
        <v>47.13076230999905</v>
      </c>
      <c r="I23" s="46">
        <f t="shared" si="1"/>
        <v>47.13078661800184</v>
      </c>
      <c r="J23" s="25">
        <f t="shared" si="2"/>
        <v>-0.07000000000698492</v>
      </c>
      <c r="K23" s="53">
        <v>135722.93</v>
      </c>
      <c r="L23" s="25">
        <f t="shared" si="3"/>
        <v>0</v>
      </c>
      <c r="M23" s="34"/>
      <c r="N23" s="51"/>
      <c r="O23" s="73"/>
      <c r="P23" s="51"/>
    </row>
    <row r="24" spans="1:16" ht="44.25" customHeight="1">
      <c r="A24" s="61">
        <v>2</v>
      </c>
      <c r="B24" s="62"/>
      <c r="C24" s="43" t="s">
        <v>423</v>
      </c>
      <c r="D24" s="17" t="s">
        <v>29</v>
      </c>
      <c r="E24" s="44">
        <f>SUM(E25:E32)-1</f>
        <v>26198346</v>
      </c>
      <c r="F24" s="45">
        <v>28178074</v>
      </c>
      <c r="G24" s="45">
        <v>20510345.24036</v>
      </c>
      <c r="H24" s="46">
        <f t="shared" si="0"/>
        <v>78.28870280726882</v>
      </c>
      <c r="I24" s="46">
        <f t="shared" si="1"/>
        <v>72.78831491591654</v>
      </c>
      <c r="J24" s="25">
        <f t="shared" si="2"/>
        <v>1979728</v>
      </c>
      <c r="K24" s="53">
        <v>25354887</v>
      </c>
      <c r="L24" s="25">
        <f t="shared" si="3"/>
        <v>-2823187</v>
      </c>
      <c r="M24" s="41" t="s">
        <v>458</v>
      </c>
      <c r="N24" s="41" t="s">
        <v>459</v>
      </c>
      <c r="O24" s="73" t="s">
        <v>460</v>
      </c>
      <c r="P24" s="51" t="s">
        <v>488</v>
      </c>
    </row>
    <row r="25" spans="1:16" ht="15" hidden="1">
      <c r="A25" s="61"/>
      <c r="B25" s="62"/>
      <c r="C25" s="43" t="s">
        <v>7</v>
      </c>
      <c r="D25" s="17" t="s">
        <v>30</v>
      </c>
      <c r="E25" s="44">
        <v>47546</v>
      </c>
      <c r="F25" s="45">
        <v>50499.695</v>
      </c>
      <c r="G25" s="45">
        <v>30889.34055</v>
      </c>
      <c r="H25" s="46">
        <f t="shared" si="0"/>
        <v>64.96727495478063</v>
      </c>
      <c r="I25" s="46">
        <f t="shared" si="1"/>
        <v>61.167380416852026</v>
      </c>
      <c r="J25" s="25">
        <f t="shared" si="2"/>
        <v>2953.6949999999997</v>
      </c>
      <c r="K25" s="53">
        <v>50499.695</v>
      </c>
      <c r="L25" s="25">
        <f t="shared" si="3"/>
        <v>0</v>
      </c>
      <c r="M25" s="51"/>
      <c r="N25" s="51"/>
      <c r="O25" s="73"/>
      <c r="P25" s="51"/>
    </row>
    <row r="26" spans="1:16" ht="15" hidden="1">
      <c r="A26" s="61"/>
      <c r="B26" s="62"/>
      <c r="C26" s="43" t="s">
        <v>31</v>
      </c>
      <c r="D26" s="17" t="s">
        <v>32</v>
      </c>
      <c r="E26" s="44">
        <v>2708474</v>
      </c>
      <c r="F26" s="45">
        <v>2708218.10751</v>
      </c>
      <c r="G26" s="45">
        <v>1578362.745</v>
      </c>
      <c r="H26" s="46">
        <f t="shared" si="0"/>
        <v>58.27498233322528</v>
      </c>
      <c r="I26" s="46">
        <f t="shared" si="1"/>
        <v>58.280488584842395</v>
      </c>
      <c r="J26" s="25">
        <f t="shared" si="2"/>
        <v>-255.89248999999836</v>
      </c>
      <c r="K26" s="53">
        <v>2708218.10751</v>
      </c>
      <c r="L26" s="25">
        <f t="shared" si="3"/>
        <v>0</v>
      </c>
      <c r="M26" s="51"/>
      <c r="N26" s="51"/>
      <c r="O26" s="73"/>
      <c r="P26" s="51"/>
    </row>
    <row r="27" spans="1:16" ht="15" hidden="1">
      <c r="A27" s="61"/>
      <c r="B27" s="62"/>
      <c r="C27" s="43" t="s">
        <v>33</v>
      </c>
      <c r="D27" s="17" t="s">
        <v>34</v>
      </c>
      <c r="E27" s="44">
        <v>20843656</v>
      </c>
      <c r="F27" s="45">
        <v>22679167.39166</v>
      </c>
      <c r="G27" s="45">
        <v>16790549.91544</v>
      </c>
      <c r="H27" s="46">
        <f t="shared" si="0"/>
        <v>80.55472569418724</v>
      </c>
      <c r="I27" s="46">
        <f t="shared" si="1"/>
        <v>74.03512494737583</v>
      </c>
      <c r="J27" s="25">
        <f t="shared" si="2"/>
        <v>1835511.3916600011</v>
      </c>
      <c r="K27" s="53">
        <v>22679167.39166</v>
      </c>
      <c r="L27" s="25">
        <f t="shared" si="3"/>
        <v>0</v>
      </c>
      <c r="M27" s="51"/>
      <c r="N27" s="51"/>
      <c r="O27" s="73"/>
      <c r="P27" s="51"/>
    </row>
    <row r="28" spans="1:16" ht="15" hidden="1">
      <c r="A28" s="61"/>
      <c r="B28" s="62"/>
      <c r="C28" s="43" t="s">
        <v>35</v>
      </c>
      <c r="D28" s="17" t="s">
        <v>36</v>
      </c>
      <c r="E28" s="44">
        <v>311761</v>
      </c>
      <c r="F28" s="45">
        <v>312755.5329</v>
      </c>
      <c r="G28" s="45">
        <v>217570.17512</v>
      </c>
      <c r="H28" s="46">
        <f t="shared" si="0"/>
        <v>69.78748949355436</v>
      </c>
      <c r="I28" s="46">
        <f t="shared" si="1"/>
        <v>69.56557190294875</v>
      </c>
      <c r="J28" s="25">
        <f t="shared" si="2"/>
        <v>994.5328999999911</v>
      </c>
      <c r="K28" s="53">
        <v>312755.5329</v>
      </c>
      <c r="L28" s="25">
        <f t="shared" si="3"/>
        <v>0</v>
      </c>
      <c r="M28" s="51"/>
      <c r="N28" s="51"/>
      <c r="O28" s="73"/>
      <c r="P28" s="51"/>
    </row>
    <row r="29" spans="1:16" ht="15" hidden="1">
      <c r="A29" s="61"/>
      <c r="B29" s="62"/>
      <c r="C29" s="43" t="s">
        <v>37</v>
      </c>
      <c r="D29" s="17" t="s">
        <v>38</v>
      </c>
      <c r="E29" s="44">
        <v>1709006</v>
      </c>
      <c r="F29" s="45">
        <v>1799306.862</v>
      </c>
      <c r="G29" s="45">
        <v>1407104.127</v>
      </c>
      <c r="H29" s="46">
        <f t="shared" si="0"/>
        <v>82.33465107787802</v>
      </c>
      <c r="I29" s="46">
        <f t="shared" si="1"/>
        <v>78.20256548324107</v>
      </c>
      <c r="J29" s="25">
        <f t="shared" si="2"/>
        <v>90300.86199999996</v>
      </c>
      <c r="K29" s="53">
        <v>1799306.862</v>
      </c>
      <c r="L29" s="25">
        <f t="shared" si="3"/>
        <v>0</v>
      </c>
      <c r="M29" s="51"/>
      <c r="N29" s="51"/>
      <c r="O29" s="73"/>
      <c r="P29" s="51"/>
    </row>
    <row r="30" spans="1:16" ht="15" hidden="1">
      <c r="A30" s="61"/>
      <c r="B30" s="62"/>
      <c r="C30" s="43" t="s">
        <v>39</v>
      </c>
      <c r="D30" s="17" t="s">
        <v>40</v>
      </c>
      <c r="E30" s="44">
        <v>271517</v>
      </c>
      <c r="F30" s="45">
        <v>274008.5</v>
      </c>
      <c r="G30" s="45">
        <v>238075.28722</v>
      </c>
      <c r="H30" s="46">
        <f t="shared" si="0"/>
        <v>87.68338160041544</v>
      </c>
      <c r="I30" s="46">
        <f t="shared" si="1"/>
        <v>86.88609558462602</v>
      </c>
      <c r="J30" s="25">
        <f t="shared" si="2"/>
        <v>2491.5</v>
      </c>
      <c r="K30" s="53">
        <v>274008.5</v>
      </c>
      <c r="L30" s="25">
        <f t="shared" si="3"/>
        <v>0</v>
      </c>
      <c r="M30" s="51"/>
      <c r="N30" s="51"/>
      <c r="O30" s="73"/>
      <c r="P30" s="51"/>
    </row>
    <row r="31" spans="1:16" ht="15" hidden="1">
      <c r="A31" s="61"/>
      <c r="B31" s="62"/>
      <c r="C31" s="43" t="s">
        <v>41</v>
      </c>
      <c r="D31" s="17" t="s">
        <v>42</v>
      </c>
      <c r="E31" s="44">
        <v>160831</v>
      </c>
      <c r="F31" s="45">
        <v>160102.90635</v>
      </c>
      <c r="G31" s="45">
        <v>145320.18</v>
      </c>
      <c r="H31" s="46">
        <f t="shared" si="0"/>
        <v>90.35582692391392</v>
      </c>
      <c r="I31" s="46">
        <f t="shared" si="1"/>
        <v>90.76673454154319</v>
      </c>
      <c r="J31" s="25">
        <f t="shared" si="2"/>
        <v>-728.0936499999953</v>
      </c>
      <c r="K31" s="53">
        <v>160102.90635</v>
      </c>
      <c r="L31" s="25">
        <f t="shared" si="3"/>
        <v>0</v>
      </c>
      <c r="M31" s="51"/>
      <c r="N31" s="51"/>
      <c r="O31" s="73"/>
      <c r="P31" s="51"/>
    </row>
    <row r="32" spans="1:16" ht="15" hidden="1">
      <c r="A32" s="61"/>
      <c r="B32" s="62"/>
      <c r="C32" s="43" t="s">
        <v>43</v>
      </c>
      <c r="D32" s="17" t="s">
        <v>44</v>
      </c>
      <c r="E32" s="44">
        <v>145556</v>
      </c>
      <c r="F32" s="45">
        <v>171287.14740000002</v>
      </c>
      <c r="G32" s="45">
        <v>102473.47003</v>
      </c>
      <c r="H32" s="46">
        <f t="shared" si="0"/>
        <v>70.40140566517354</v>
      </c>
      <c r="I32" s="46">
        <f t="shared" si="1"/>
        <v>59.825545340362176</v>
      </c>
      <c r="J32" s="25">
        <f t="shared" si="2"/>
        <v>25731.147400000016</v>
      </c>
      <c r="K32" s="53">
        <v>171287.14740000002</v>
      </c>
      <c r="L32" s="25">
        <f t="shared" si="3"/>
        <v>0</v>
      </c>
      <c r="M32" s="51"/>
      <c r="N32" s="51"/>
      <c r="O32" s="73"/>
      <c r="P32" s="51"/>
    </row>
    <row r="33" spans="1:16" ht="38.25">
      <c r="A33" s="61">
        <v>3</v>
      </c>
      <c r="B33" s="62"/>
      <c r="C33" s="43" t="s">
        <v>424</v>
      </c>
      <c r="D33" s="17" t="s">
        <v>45</v>
      </c>
      <c r="E33" s="44">
        <f>SUM(E34:E39)</f>
        <v>4517923</v>
      </c>
      <c r="F33" s="45">
        <v>4662640</v>
      </c>
      <c r="G33" s="45">
        <v>3184032.28</v>
      </c>
      <c r="H33" s="46">
        <f t="shared" si="0"/>
        <v>70.4755764983157</v>
      </c>
      <c r="I33" s="46">
        <f t="shared" si="1"/>
        <v>68.28818609199938</v>
      </c>
      <c r="J33" s="25">
        <f t="shared" si="2"/>
        <v>144717</v>
      </c>
      <c r="K33" s="53">
        <f>+'[1]Table1'!$D$86</f>
        <v>4028137</v>
      </c>
      <c r="L33" s="25">
        <f t="shared" si="3"/>
        <v>-634503</v>
      </c>
      <c r="M33" s="41" t="s">
        <v>458</v>
      </c>
      <c r="N33" s="51" t="s">
        <v>487</v>
      </c>
      <c r="O33" s="74" t="s">
        <v>463</v>
      </c>
      <c r="P33" s="51" t="s">
        <v>483</v>
      </c>
    </row>
    <row r="34" spans="1:16" ht="15" hidden="1">
      <c r="A34" s="61"/>
      <c r="B34" s="62"/>
      <c r="C34" s="43" t="s">
        <v>7</v>
      </c>
      <c r="D34" s="17" t="s">
        <v>46</v>
      </c>
      <c r="E34" s="44">
        <v>45801</v>
      </c>
      <c r="F34" s="45">
        <v>45840.513</v>
      </c>
      <c r="G34" s="45">
        <v>30629.43609</v>
      </c>
      <c r="H34" s="46">
        <f t="shared" si="0"/>
        <v>66.87503785943538</v>
      </c>
      <c r="I34" s="46">
        <f t="shared" si="1"/>
        <v>66.81739379749088</v>
      </c>
      <c r="J34" s="25">
        <f t="shared" si="2"/>
        <v>39.51299999999901</v>
      </c>
      <c r="K34" s="53">
        <v>45840.513</v>
      </c>
      <c r="L34" s="25">
        <f t="shared" si="3"/>
        <v>0</v>
      </c>
      <c r="M34" s="51"/>
      <c r="N34" s="51"/>
      <c r="O34" s="73"/>
      <c r="P34" s="51"/>
    </row>
    <row r="35" spans="1:16" ht="15" hidden="1">
      <c r="A35" s="61"/>
      <c r="B35" s="62"/>
      <c r="C35" s="43" t="s">
        <v>47</v>
      </c>
      <c r="D35" s="17" t="s">
        <v>48</v>
      </c>
      <c r="E35" s="44">
        <v>1205957</v>
      </c>
      <c r="F35" s="45">
        <v>1213670.1386300002</v>
      </c>
      <c r="G35" s="45">
        <v>870672.174</v>
      </c>
      <c r="H35" s="46">
        <f t="shared" si="0"/>
        <v>72.197613513583</v>
      </c>
      <c r="I35" s="46">
        <f t="shared" si="1"/>
        <v>71.73878192165304</v>
      </c>
      <c r="J35" s="25">
        <f t="shared" si="2"/>
        <v>7713.138630000176</v>
      </c>
      <c r="K35" s="53">
        <v>1213670.1386300002</v>
      </c>
      <c r="L35" s="25">
        <f t="shared" si="3"/>
        <v>0</v>
      </c>
      <c r="M35" s="51"/>
      <c r="N35" s="51"/>
      <c r="O35" s="73"/>
      <c r="P35" s="51"/>
    </row>
    <row r="36" spans="1:16" ht="25.5" hidden="1">
      <c r="A36" s="61"/>
      <c r="B36" s="62"/>
      <c r="C36" s="43" t="s">
        <v>49</v>
      </c>
      <c r="D36" s="17" t="s">
        <v>50</v>
      </c>
      <c r="E36" s="44">
        <v>2641047</v>
      </c>
      <c r="F36" s="45">
        <v>2645988.3770100004</v>
      </c>
      <c r="G36" s="45">
        <v>1844083.38564</v>
      </c>
      <c r="H36" s="46">
        <f t="shared" si="0"/>
        <v>69.82395185091367</v>
      </c>
      <c r="I36" s="46">
        <f t="shared" si="1"/>
        <v>69.69355578665984</v>
      </c>
      <c r="J36" s="25">
        <f t="shared" si="2"/>
        <v>4941.377010000404</v>
      </c>
      <c r="K36" s="53">
        <v>2645988.3770100004</v>
      </c>
      <c r="L36" s="25">
        <f t="shared" si="3"/>
        <v>0</v>
      </c>
      <c r="M36" s="51"/>
      <c r="N36" s="51"/>
      <c r="O36" s="73"/>
      <c r="P36" s="51"/>
    </row>
    <row r="37" spans="1:16" ht="15" hidden="1">
      <c r="A37" s="61"/>
      <c r="B37" s="62" t="s">
        <v>410</v>
      </c>
      <c r="C37" s="43" t="s">
        <v>51</v>
      </c>
      <c r="D37" s="17" t="s">
        <v>52</v>
      </c>
      <c r="E37" s="44">
        <v>493077</v>
      </c>
      <c r="F37" s="45">
        <v>557087.92674</v>
      </c>
      <c r="G37" s="45">
        <v>332465.45427</v>
      </c>
      <c r="H37" s="46">
        <f t="shared" si="0"/>
        <v>67.4266806746208</v>
      </c>
      <c r="I37" s="46">
        <f t="shared" si="1"/>
        <v>59.67917061415079</v>
      </c>
      <c r="J37" s="25">
        <f t="shared" si="2"/>
        <v>64010.926740000024</v>
      </c>
      <c r="K37" s="53">
        <v>557087.92674</v>
      </c>
      <c r="L37" s="25">
        <f t="shared" si="3"/>
        <v>0</v>
      </c>
      <c r="M37" s="51"/>
      <c r="N37" s="51"/>
      <c r="O37" s="73"/>
      <c r="P37" s="51"/>
    </row>
    <row r="38" spans="1:16" ht="25.5" hidden="1">
      <c r="A38" s="61"/>
      <c r="B38" s="62" t="s">
        <v>411</v>
      </c>
      <c r="C38" s="43" t="s">
        <v>53</v>
      </c>
      <c r="D38" s="17" t="s">
        <v>54</v>
      </c>
      <c r="E38" s="44">
        <v>82928</v>
      </c>
      <c r="F38" s="45">
        <v>92043.062</v>
      </c>
      <c r="G38" s="45">
        <v>63356.427</v>
      </c>
      <c r="H38" s="46">
        <f t="shared" si="0"/>
        <v>76.39931868608915</v>
      </c>
      <c r="I38" s="46">
        <f t="shared" si="1"/>
        <v>68.83346297192938</v>
      </c>
      <c r="J38" s="25">
        <f t="shared" si="2"/>
        <v>9115.062000000005</v>
      </c>
      <c r="K38" s="53">
        <v>92043.062</v>
      </c>
      <c r="L38" s="25">
        <f t="shared" si="3"/>
        <v>0</v>
      </c>
      <c r="M38" s="51"/>
      <c r="N38" s="51"/>
      <c r="O38" s="73"/>
      <c r="P38" s="51"/>
    </row>
    <row r="39" spans="1:16" ht="25.5" hidden="1">
      <c r="A39" s="61"/>
      <c r="B39" s="62"/>
      <c r="C39" s="43" t="s">
        <v>55</v>
      </c>
      <c r="D39" s="17" t="s">
        <v>56</v>
      </c>
      <c r="E39" s="44">
        <v>49113</v>
      </c>
      <c r="F39" s="45">
        <v>49113</v>
      </c>
      <c r="G39" s="45">
        <v>42825.403</v>
      </c>
      <c r="H39" s="46">
        <f t="shared" si="0"/>
        <v>87.19769307515321</v>
      </c>
      <c r="I39" s="46">
        <f t="shared" si="1"/>
        <v>87.19769307515321</v>
      </c>
      <c r="J39" s="25">
        <f t="shared" si="2"/>
        <v>0</v>
      </c>
      <c r="K39" s="53">
        <v>49113</v>
      </c>
      <c r="L39" s="25">
        <f t="shared" si="3"/>
        <v>0</v>
      </c>
      <c r="M39" s="51"/>
      <c r="N39" s="51"/>
      <c r="O39" s="73"/>
      <c r="P39" s="51"/>
    </row>
    <row r="40" spans="1:16" ht="25.5" hidden="1">
      <c r="A40" s="61"/>
      <c r="B40" s="62"/>
      <c r="C40" s="43" t="s">
        <v>57</v>
      </c>
      <c r="D40" s="17" t="s">
        <v>58</v>
      </c>
      <c r="E40" s="44">
        <v>4364</v>
      </c>
      <c r="F40" s="45">
        <v>4364.3</v>
      </c>
      <c r="G40" s="45">
        <v>2018.02</v>
      </c>
      <c r="H40" s="46">
        <f t="shared" si="0"/>
        <v>46.24243813015582</v>
      </c>
      <c r="I40" s="46">
        <f t="shared" si="1"/>
        <v>46.239259445959256</v>
      </c>
      <c r="J40" s="25">
        <f t="shared" si="2"/>
        <v>0.3000000000001819</v>
      </c>
      <c r="K40" s="53">
        <v>4364.3</v>
      </c>
      <c r="L40" s="25">
        <f t="shared" si="3"/>
        <v>0</v>
      </c>
      <c r="M40" s="51"/>
      <c r="N40" s="51"/>
      <c r="O40" s="73"/>
      <c r="P40" s="51"/>
    </row>
    <row r="41" spans="1:16" ht="25.5" hidden="1">
      <c r="A41" s="61"/>
      <c r="B41" s="62"/>
      <c r="C41" s="43" t="s">
        <v>59</v>
      </c>
      <c r="D41" s="17" t="s">
        <v>60</v>
      </c>
      <c r="E41" s="44">
        <v>4224</v>
      </c>
      <c r="F41" s="45">
        <v>4223.7</v>
      </c>
      <c r="G41" s="45">
        <v>991.45</v>
      </c>
      <c r="H41" s="46">
        <f t="shared" si="0"/>
        <v>23.471827651515152</v>
      </c>
      <c r="I41" s="46">
        <f t="shared" si="1"/>
        <v>23.473494803134695</v>
      </c>
      <c r="J41" s="25">
        <f t="shared" si="2"/>
        <v>-0.3000000000001819</v>
      </c>
      <c r="K41" s="53">
        <v>4223.7</v>
      </c>
      <c r="L41" s="25">
        <f t="shared" si="3"/>
        <v>0</v>
      </c>
      <c r="M41" s="51"/>
      <c r="N41" s="51"/>
      <c r="O41" s="73"/>
      <c r="P41" s="51"/>
    </row>
    <row r="42" spans="1:16" ht="25.5" hidden="1">
      <c r="A42" s="61"/>
      <c r="B42" s="62"/>
      <c r="C42" s="43" t="s">
        <v>61</v>
      </c>
      <c r="D42" s="17" t="s">
        <v>62</v>
      </c>
      <c r="E42" s="44">
        <v>2040</v>
      </c>
      <c r="F42" s="45">
        <v>2040</v>
      </c>
      <c r="G42" s="45">
        <v>0</v>
      </c>
      <c r="H42" s="46">
        <f t="shared" si="0"/>
        <v>0</v>
      </c>
      <c r="I42" s="46">
        <f t="shared" si="1"/>
        <v>0</v>
      </c>
      <c r="J42" s="25">
        <f t="shared" si="2"/>
        <v>0</v>
      </c>
      <c r="K42" s="53">
        <v>2040</v>
      </c>
      <c r="L42" s="25">
        <f t="shared" si="3"/>
        <v>0</v>
      </c>
      <c r="M42" s="51"/>
      <c r="N42" s="51"/>
      <c r="O42" s="73"/>
      <c r="P42" s="51"/>
    </row>
    <row r="43" spans="1:16" ht="38.25">
      <c r="A43" s="61">
        <v>4</v>
      </c>
      <c r="B43" s="62"/>
      <c r="C43" s="43" t="s">
        <v>416</v>
      </c>
      <c r="D43" s="17" t="s">
        <v>63</v>
      </c>
      <c r="E43" s="44">
        <f>SUM(E44:E50)-1</f>
        <v>10032832</v>
      </c>
      <c r="F43" s="45">
        <v>9744805</v>
      </c>
      <c r="G43" s="45">
        <v>6770765.87799</v>
      </c>
      <c r="H43" s="46">
        <f t="shared" si="0"/>
        <v>67.48608845428689</v>
      </c>
      <c r="I43" s="46">
        <f t="shared" si="1"/>
        <v>69.48077337607063</v>
      </c>
      <c r="J43" s="25">
        <f t="shared" si="2"/>
        <v>-288027</v>
      </c>
      <c r="K43" s="53">
        <f>+'[1]Table1'!$D$107</f>
        <v>12187980</v>
      </c>
      <c r="L43" s="25">
        <f t="shared" si="3"/>
        <v>2443175</v>
      </c>
      <c r="M43" s="41" t="s">
        <v>420</v>
      </c>
      <c r="N43" s="73" t="s">
        <v>459</v>
      </c>
      <c r="O43" s="73" t="s">
        <v>462</v>
      </c>
      <c r="P43" s="51"/>
    </row>
    <row r="44" spans="1:16" ht="15" hidden="1">
      <c r="A44" s="61"/>
      <c r="B44" s="62"/>
      <c r="C44" s="43" t="s">
        <v>7</v>
      </c>
      <c r="D44" s="17" t="s">
        <v>64</v>
      </c>
      <c r="E44" s="44">
        <v>194240</v>
      </c>
      <c r="F44" s="45">
        <v>196916.878</v>
      </c>
      <c r="G44" s="45">
        <v>144426.96215</v>
      </c>
      <c r="H44" s="46">
        <f aca="true" t="shared" si="4" ref="H44:H75">G44/E44*100</f>
        <v>74.35490226009061</v>
      </c>
      <c r="I44" s="46">
        <f aca="true" t="shared" si="5" ref="I44:I75">G44/F44*100</f>
        <v>73.34412550964778</v>
      </c>
      <c r="J44" s="25">
        <f aca="true" t="shared" si="6" ref="J44:J75">F44-E44</f>
        <v>2676.877999999997</v>
      </c>
      <c r="K44" s="53">
        <v>196916.878</v>
      </c>
      <c r="L44" s="25">
        <f aca="true" t="shared" si="7" ref="L44:L75">+K44-F44</f>
        <v>0</v>
      </c>
      <c r="M44" s="51"/>
      <c r="N44" s="73"/>
      <c r="O44" s="73"/>
      <c r="P44" s="51"/>
    </row>
    <row r="45" spans="1:16" ht="15" hidden="1">
      <c r="A45" s="61"/>
      <c r="B45" s="62"/>
      <c r="C45" s="43" t="s">
        <v>65</v>
      </c>
      <c r="D45" s="17" t="s">
        <v>66</v>
      </c>
      <c r="E45" s="44">
        <v>34493</v>
      </c>
      <c r="F45" s="45">
        <v>34502.555</v>
      </c>
      <c r="G45" s="45">
        <v>19703.042260000002</v>
      </c>
      <c r="H45" s="46">
        <f t="shared" si="4"/>
        <v>57.12185736236338</v>
      </c>
      <c r="I45" s="46">
        <f t="shared" si="5"/>
        <v>57.10603826296343</v>
      </c>
      <c r="J45" s="25">
        <f t="shared" si="6"/>
        <v>9.555000000000291</v>
      </c>
      <c r="K45" s="53">
        <v>34502.555</v>
      </c>
      <c r="L45" s="25">
        <f t="shared" si="7"/>
        <v>0</v>
      </c>
      <c r="M45" s="51"/>
      <c r="N45" s="73"/>
      <c r="O45" s="73"/>
      <c r="P45" s="51"/>
    </row>
    <row r="46" spans="1:16" ht="15" hidden="1">
      <c r="A46" s="61"/>
      <c r="B46" s="62"/>
      <c r="C46" s="43" t="s">
        <v>67</v>
      </c>
      <c r="D46" s="17" t="s">
        <v>68</v>
      </c>
      <c r="E46" s="44">
        <v>151069</v>
      </c>
      <c r="F46" s="45">
        <v>151069.3</v>
      </c>
      <c r="G46" s="45">
        <v>22128.89947</v>
      </c>
      <c r="H46" s="46">
        <f t="shared" si="4"/>
        <v>14.64820675982498</v>
      </c>
      <c r="I46" s="46">
        <f t="shared" si="5"/>
        <v>14.648177670777585</v>
      </c>
      <c r="J46" s="25">
        <f t="shared" si="6"/>
        <v>0.29999999998835847</v>
      </c>
      <c r="K46" s="53">
        <v>151069.3</v>
      </c>
      <c r="L46" s="25">
        <f t="shared" si="7"/>
        <v>0</v>
      </c>
      <c r="M46" s="51"/>
      <c r="N46" s="73"/>
      <c r="O46" s="73"/>
      <c r="P46" s="51"/>
    </row>
    <row r="47" spans="1:16" ht="15" hidden="1">
      <c r="A47" s="61"/>
      <c r="B47" s="62"/>
      <c r="C47" s="43" t="s">
        <v>69</v>
      </c>
      <c r="D47" s="17" t="s">
        <v>70</v>
      </c>
      <c r="E47" s="44">
        <v>1890446</v>
      </c>
      <c r="F47" s="45">
        <v>1898287.34</v>
      </c>
      <c r="G47" s="45">
        <v>1286651.5964600001</v>
      </c>
      <c r="H47" s="46">
        <f t="shared" si="4"/>
        <v>68.06074315055814</v>
      </c>
      <c r="I47" s="46">
        <f t="shared" si="5"/>
        <v>67.77960160973312</v>
      </c>
      <c r="J47" s="25">
        <f t="shared" si="6"/>
        <v>7841.340000000084</v>
      </c>
      <c r="K47" s="53">
        <v>1898287.34</v>
      </c>
      <c r="L47" s="25">
        <f t="shared" si="7"/>
        <v>0</v>
      </c>
      <c r="M47" s="51"/>
      <c r="N47" s="73"/>
      <c r="O47" s="73"/>
      <c r="P47" s="51"/>
    </row>
    <row r="48" spans="1:16" ht="15" hidden="1">
      <c r="A48" s="61"/>
      <c r="B48" s="62"/>
      <c r="C48" s="43" t="s">
        <v>71</v>
      </c>
      <c r="D48" s="17" t="s">
        <v>72</v>
      </c>
      <c r="E48" s="44">
        <v>1298819</v>
      </c>
      <c r="F48" s="45">
        <v>1284606.632</v>
      </c>
      <c r="G48" s="45">
        <v>851669.37671</v>
      </c>
      <c r="H48" s="46">
        <f t="shared" si="4"/>
        <v>65.57259916200795</v>
      </c>
      <c r="I48" s="46">
        <f t="shared" si="5"/>
        <v>66.29806786720684</v>
      </c>
      <c r="J48" s="25">
        <f t="shared" si="6"/>
        <v>-14212.368000000017</v>
      </c>
      <c r="K48" s="53">
        <v>1284606.632</v>
      </c>
      <c r="L48" s="25">
        <f t="shared" si="7"/>
        <v>0</v>
      </c>
      <c r="M48" s="51"/>
      <c r="N48" s="73"/>
      <c r="O48" s="73"/>
      <c r="P48" s="51"/>
    </row>
    <row r="49" spans="1:16" ht="15" hidden="1">
      <c r="A49" s="61"/>
      <c r="B49" s="62"/>
      <c r="C49" s="43" t="s">
        <v>73</v>
      </c>
      <c r="D49" s="17" t="s">
        <v>74</v>
      </c>
      <c r="E49" s="44">
        <v>6026114</v>
      </c>
      <c r="F49" s="45">
        <v>6046969.075270001</v>
      </c>
      <c r="G49" s="45">
        <v>4215864.1598499995</v>
      </c>
      <c r="H49" s="46">
        <f t="shared" si="4"/>
        <v>69.95991379934065</v>
      </c>
      <c r="I49" s="46">
        <f t="shared" si="5"/>
        <v>69.71863271289772</v>
      </c>
      <c r="J49" s="25">
        <f t="shared" si="6"/>
        <v>20855.075270000845</v>
      </c>
      <c r="K49" s="53">
        <v>6046969.075270001</v>
      </c>
      <c r="L49" s="25">
        <f t="shared" si="7"/>
        <v>0</v>
      </c>
      <c r="M49" s="51"/>
      <c r="N49" s="73"/>
      <c r="O49" s="73"/>
      <c r="P49" s="51"/>
    </row>
    <row r="50" spans="1:16" ht="25.5" hidden="1">
      <c r="A50" s="61"/>
      <c r="B50" s="62"/>
      <c r="C50" s="43" t="s">
        <v>75</v>
      </c>
      <c r="D50" s="17" t="s">
        <v>76</v>
      </c>
      <c r="E50" s="44">
        <v>437652</v>
      </c>
      <c r="F50" s="45">
        <v>437651.1382</v>
      </c>
      <c r="G50" s="45">
        <v>230321.84109</v>
      </c>
      <c r="H50" s="46">
        <f t="shared" si="4"/>
        <v>52.62670822708453</v>
      </c>
      <c r="I50" s="46">
        <f t="shared" si="5"/>
        <v>52.6268118568782</v>
      </c>
      <c r="J50" s="25">
        <f t="shared" si="6"/>
        <v>-0.8618000000133179</v>
      </c>
      <c r="K50" s="53">
        <v>437651.1382</v>
      </c>
      <c r="L50" s="25">
        <f t="shared" si="7"/>
        <v>0</v>
      </c>
      <c r="M50" s="51"/>
      <c r="N50" s="73"/>
      <c r="O50" s="73"/>
      <c r="P50" s="51"/>
    </row>
    <row r="51" spans="1:16" ht="15" hidden="1">
      <c r="A51" s="61"/>
      <c r="B51" s="62"/>
      <c r="C51" s="43" t="s">
        <v>407</v>
      </c>
      <c r="D51" s="17" t="s">
        <v>77</v>
      </c>
      <c r="E51" s="47">
        <v>1861</v>
      </c>
      <c r="F51" s="45">
        <v>1861.0303999999999</v>
      </c>
      <c r="G51" s="45">
        <v>0</v>
      </c>
      <c r="H51" s="46">
        <f t="shared" si="4"/>
        <v>0</v>
      </c>
      <c r="I51" s="46">
        <f t="shared" si="5"/>
        <v>0</v>
      </c>
      <c r="J51" s="25">
        <f t="shared" si="6"/>
        <v>0.030399999999872307</v>
      </c>
      <c r="K51" s="53">
        <v>1861.0303999999999</v>
      </c>
      <c r="L51" s="25">
        <f t="shared" si="7"/>
        <v>0</v>
      </c>
      <c r="M51" s="51"/>
      <c r="N51" s="73"/>
      <c r="O51" s="73"/>
      <c r="P51" s="51"/>
    </row>
    <row r="52" spans="1:16" ht="25.5" hidden="1">
      <c r="A52" s="61"/>
      <c r="B52" s="62"/>
      <c r="C52" s="43" t="s">
        <v>78</v>
      </c>
      <c r="D52" s="17" t="s">
        <v>79</v>
      </c>
      <c r="E52" s="44">
        <v>2500</v>
      </c>
      <c r="F52" s="45">
        <v>2500</v>
      </c>
      <c r="G52" s="45">
        <v>92.13</v>
      </c>
      <c r="H52" s="46">
        <f t="shared" si="4"/>
        <v>3.6851999999999996</v>
      </c>
      <c r="I52" s="46">
        <f t="shared" si="5"/>
        <v>3.6851999999999996</v>
      </c>
      <c r="J52" s="25">
        <f t="shared" si="6"/>
        <v>0</v>
      </c>
      <c r="K52" s="53">
        <v>2500</v>
      </c>
      <c r="L52" s="25">
        <f t="shared" si="7"/>
        <v>0</v>
      </c>
      <c r="M52" s="51"/>
      <c r="N52" s="73"/>
      <c r="O52" s="73"/>
      <c r="P52" s="51"/>
    </row>
    <row r="53" spans="1:16" ht="38.25" hidden="1">
      <c r="A53" s="61"/>
      <c r="B53" s="62"/>
      <c r="C53" s="43" t="s">
        <v>80</v>
      </c>
      <c r="D53" s="17" t="s">
        <v>81</v>
      </c>
      <c r="E53" s="44">
        <v>80030</v>
      </c>
      <c r="F53" s="45">
        <v>80030</v>
      </c>
      <c r="G53" s="45">
        <v>19519.72988</v>
      </c>
      <c r="H53" s="46">
        <f t="shared" si="4"/>
        <v>24.39051590653505</v>
      </c>
      <c r="I53" s="46">
        <f t="shared" si="5"/>
        <v>24.39051590653505</v>
      </c>
      <c r="J53" s="25">
        <f t="shared" si="6"/>
        <v>0</v>
      </c>
      <c r="K53" s="53">
        <v>80030</v>
      </c>
      <c r="L53" s="25">
        <f t="shared" si="7"/>
        <v>0</v>
      </c>
      <c r="M53" s="51"/>
      <c r="N53" s="73"/>
      <c r="O53" s="73"/>
      <c r="P53" s="51"/>
    </row>
    <row r="54" spans="1:16" ht="25.5" hidden="1">
      <c r="A54" s="61"/>
      <c r="B54" s="62"/>
      <c r="C54" s="43" t="s">
        <v>82</v>
      </c>
      <c r="D54" s="17" t="s">
        <v>83</v>
      </c>
      <c r="E54" s="44">
        <v>189256</v>
      </c>
      <c r="F54" s="45">
        <v>189123.12</v>
      </c>
      <c r="G54" s="45">
        <v>93910.69229</v>
      </c>
      <c r="H54" s="46">
        <f t="shared" si="4"/>
        <v>49.62098548526863</v>
      </c>
      <c r="I54" s="46">
        <f t="shared" si="5"/>
        <v>49.65584973957706</v>
      </c>
      <c r="J54" s="25">
        <f t="shared" si="6"/>
        <v>-132.88000000000466</v>
      </c>
      <c r="K54" s="53">
        <v>189123.12</v>
      </c>
      <c r="L54" s="25">
        <f t="shared" si="7"/>
        <v>0</v>
      </c>
      <c r="M54" s="51"/>
      <c r="N54" s="73"/>
      <c r="O54" s="73"/>
      <c r="P54" s="51"/>
    </row>
    <row r="55" spans="1:16" ht="15" hidden="1">
      <c r="A55" s="61"/>
      <c r="B55" s="62"/>
      <c r="C55" s="43" t="s">
        <v>84</v>
      </c>
      <c r="D55" s="17" t="s">
        <v>85</v>
      </c>
      <c r="E55" s="44">
        <v>70243</v>
      </c>
      <c r="F55" s="45">
        <v>70243</v>
      </c>
      <c r="G55" s="45">
        <v>47082.75475</v>
      </c>
      <c r="H55" s="46">
        <f t="shared" si="4"/>
        <v>67.0283939324915</v>
      </c>
      <c r="I55" s="46">
        <f t="shared" si="5"/>
        <v>67.0283939324915</v>
      </c>
      <c r="J55" s="25">
        <f t="shared" si="6"/>
        <v>0</v>
      </c>
      <c r="K55" s="53">
        <v>70243</v>
      </c>
      <c r="L55" s="25">
        <f t="shared" si="7"/>
        <v>0</v>
      </c>
      <c r="M55" s="51"/>
      <c r="N55" s="73"/>
      <c r="O55" s="73"/>
      <c r="P55" s="51"/>
    </row>
    <row r="56" spans="1:16" ht="38.25">
      <c r="A56" s="61">
        <v>5</v>
      </c>
      <c r="B56" s="62"/>
      <c r="C56" s="43" t="s">
        <v>425</v>
      </c>
      <c r="D56" s="17" t="s">
        <v>86</v>
      </c>
      <c r="E56" s="44">
        <f>SUM(E57:E60)-1</f>
        <v>466512</v>
      </c>
      <c r="F56" s="45">
        <v>456495</v>
      </c>
      <c r="G56" s="45">
        <v>333960.13048</v>
      </c>
      <c r="H56" s="46">
        <f t="shared" si="4"/>
        <v>71.58661095105806</v>
      </c>
      <c r="I56" s="46">
        <f t="shared" si="5"/>
        <v>73.15745637520675</v>
      </c>
      <c r="J56" s="25">
        <f t="shared" si="6"/>
        <v>-10017</v>
      </c>
      <c r="K56" s="53">
        <f>+'[1]Table1'!$D$143</f>
        <v>775889</v>
      </c>
      <c r="L56" s="25">
        <f t="shared" si="7"/>
        <v>319394</v>
      </c>
      <c r="M56" s="41" t="s">
        <v>420</v>
      </c>
      <c r="N56" s="73" t="s">
        <v>461</v>
      </c>
      <c r="O56" s="73" t="s">
        <v>462</v>
      </c>
      <c r="P56" s="51"/>
    </row>
    <row r="57" spans="1:16" ht="15" hidden="1">
      <c r="A57" s="61"/>
      <c r="B57" s="62"/>
      <c r="C57" s="43" t="s">
        <v>7</v>
      </c>
      <c r="D57" s="17" t="s">
        <v>87</v>
      </c>
      <c r="E57" s="44">
        <v>60847</v>
      </c>
      <c r="F57" s="45">
        <v>61087.34444</v>
      </c>
      <c r="G57" s="45">
        <v>44365.4483</v>
      </c>
      <c r="H57" s="46">
        <f t="shared" si="4"/>
        <v>72.91312357223856</v>
      </c>
      <c r="I57" s="46">
        <f t="shared" si="5"/>
        <v>72.62625132375126</v>
      </c>
      <c r="J57" s="25">
        <f t="shared" si="6"/>
        <v>240.34444000000076</v>
      </c>
      <c r="K57" s="53">
        <v>61087.34444</v>
      </c>
      <c r="L57" s="25">
        <f t="shared" si="7"/>
        <v>0</v>
      </c>
      <c r="M57" s="51"/>
      <c r="N57" s="73"/>
      <c r="O57" s="73"/>
      <c r="P57" s="51"/>
    </row>
    <row r="58" spans="1:16" ht="15" hidden="1">
      <c r="A58" s="61"/>
      <c r="B58" s="62"/>
      <c r="C58" s="43" t="s">
        <v>88</v>
      </c>
      <c r="D58" s="17" t="s">
        <v>89</v>
      </c>
      <c r="E58" s="44">
        <v>154961</v>
      </c>
      <c r="F58" s="45">
        <v>147963.078</v>
      </c>
      <c r="G58" s="45">
        <v>109046.877</v>
      </c>
      <c r="H58" s="46">
        <f t="shared" si="4"/>
        <v>70.37053000432365</v>
      </c>
      <c r="I58" s="46">
        <f t="shared" si="5"/>
        <v>73.69870813311952</v>
      </c>
      <c r="J58" s="25">
        <f t="shared" si="6"/>
        <v>-6997.921999999991</v>
      </c>
      <c r="K58" s="53">
        <v>147963.078</v>
      </c>
      <c r="L58" s="25">
        <f t="shared" si="7"/>
        <v>0</v>
      </c>
      <c r="M58" s="51"/>
      <c r="N58" s="73"/>
      <c r="O58" s="73"/>
      <c r="P58" s="51"/>
    </row>
    <row r="59" spans="1:16" ht="15" hidden="1">
      <c r="A59" s="61"/>
      <c r="B59" s="62"/>
      <c r="C59" s="43" t="s">
        <v>90</v>
      </c>
      <c r="D59" s="17" t="s">
        <v>91</v>
      </c>
      <c r="E59" s="44">
        <v>209</v>
      </c>
      <c r="F59" s="45">
        <v>209</v>
      </c>
      <c r="G59" s="45">
        <v>159.76952</v>
      </c>
      <c r="H59" s="46">
        <f t="shared" si="4"/>
        <v>76.44474641148325</v>
      </c>
      <c r="I59" s="46">
        <f t="shared" si="5"/>
        <v>76.44474641148325</v>
      </c>
      <c r="J59" s="25">
        <f t="shared" si="6"/>
        <v>0</v>
      </c>
      <c r="K59" s="53">
        <v>209</v>
      </c>
      <c r="L59" s="25">
        <f t="shared" si="7"/>
        <v>0</v>
      </c>
      <c r="M59" s="51"/>
      <c r="N59" s="73"/>
      <c r="O59" s="73"/>
      <c r="P59" s="51"/>
    </row>
    <row r="60" spans="1:16" ht="15" hidden="1">
      <c r="A60" s="61"/>
      <c r="B60" s="62"/>
      <c r="C60" s="43" t="s">
        <v>92</v>
      </c>
      <c r="D60" s="17" t="s">
        <v>93</v>
      </c>
      <c r="E60" s="44">
        <v>250496</v>
      </c>
      <c r="F60" s="45">
        <v>250495.507</v>
      </c>
      <c r="G60" s="45">
        <v>180388.03566</v>
      </c>
      <c r="H60" s="46">
        <f t="shared" si="4"/>
        <v>72.01234177791261</v>
      </c>
      <c r="I60" s="46">
        <f t="shared" si="5"/>
        <v>72.01248350534286</v>
      </c>
      <c r="J60" s="25">
        <f t="shared" si="6"/>
        <v>-0.49299999998766</v>
      </c>
      <c r="K60" s="53">
        <v>250495.507</v>
      </c>
      <c r="L60" s="25">
        <f t="shared" si="7"/>
        <v>0</v>
      </c>
      <c r="M60" s="51"/>
      <c r="N60" s="73"/>
      <c r="O60" s="73"/>
      <c r="P60" s="51"/>
    </row>
    <row r="61" spans="1:16" ht="38.25">
      <c r="A61" s="61">
        <v>6</v>
      </c>
      <c r="B61" s="62"/>
      <c r="C61" s="43" t="s">
        <v>426</v>
      </c>
      <c r="D61" s="17" t="s">
        <v>94</v>
      </c>
      <c r="E61" s="44">
        <f>SUM(E62:E75)</f>
        <v>4156435</v>
      </c>
      <c r="F61" s="45">
        <v>3490099</v>
      </c>
      <c r="G61" s="45">
        <v>2825321.3180500004</v>
      </c>
      <c r="H61" s="46">
        <f t="shared" si="4"/>
        <v>67.97463013495941</v>
      </c>
      <c r="I61" s="46">
        <f t="shared" si="5"/>
        <v>80.95246920073042</v>
      </c>
      <c r="J61" s="25">
        <f t="shared" si="6"/>
        <v>-666336</v>
      </c>
      <c r="K61" s="53">
        <f>+'[1]Table1'!$D$160</f>
        <v>4185845</v>
      </c>
      <c r="L61" s="25">
        <f t="shared" si="7"/>
        <v>695746</v>
      </c>
      <c r="M61" s="41" t="s">
        <v>457</v>
      </c>
      <c r="N61" s="68" t="s">
        <v>461</v>
      </c>
      <c r="O61" s="68" t="s">
        <v>473</v>
      </c>
      <c r="P61" s="68" t="s">
        <v>498</v>
      </c>
    </row>
    <row r="62" spans="1:16" ht="15" hidden="1">
      <c r="A62" s="61"/>
      <c r="B62" s="62"/>
      <c r="C62" s="43" t="s">
        <v>7</v>
      </c>
      <c r="D62" s="17" t="s">
        <v>95</v>
      </c>
      <c r="E62" s="44">
        <v>40976</v>
      </c>
      <c r="F62" s="45">
        <v>41118.33</v>
      </c>
      <c r="G62" s="45">
        <v>30322.087</v>
      </c>
      <c r="H62" s="46">
        <f t="shared" si="4"/>
        <v>73.99962661069894</v>
      </c>
      <c r="I62" s="46">
        <f t="shared" si="5"/>
        <v>73.74347888155964</v>
      </c>
      <c r="J62" s="25">
        <f t="shared" si="6"/>
        <v>142.33000000000175</v>
      </c>
      <c r="K62" s="53">
        <v>41118.33</v>
      </c>
      <c r="L62" s="25">
        <f t="shared" si="7"/>
        <v>0</v>
      </c>
      <c r="M62" s="51"/>
      <c r="N62" s="51"/>
      <c r="O62" s="73"/>
      <c r="P62" s="51"/>
    </row>
    <row r="63" spans="1:16" ht="25.5" hidden="1">
      <c r="A63" s="61"/>
      <c r="B63" s="62"/>
      <c r="C63" s="43" t="s">
        <v>96</v>
      </c>
      <c r="D63" s="17" t="s">
        <v>97</v>
      </c>
      <c r="E63" s="44">
        <v>86690</v>
      </c>
      <c r="F63" s="45">
        <v>86690</v>
      </c>
      <c r="G63" s="45">
        <v>35537.84</v>
      </c>
      <c r="H63" s="46">
        <f t="shared" si="4"/>
        <v>40.99416310993193</v>
      </c>
      <c r="I63" s="46">
        <f t="shared" si="5"/>
        <v>40.99416310993193</v>
      </c>
      <c r="J63" s="25">
        <f t="shared" si="6"/>
        <v>0</v>
      </c>
      <c r="K63" s="53">
        <v>86690</v>
      </c>
      <c r="L63" s="25">
        <f t="shared" si="7"/>
        <v>0</v>
      </c>
      <c r="M63" s="51"/>
      <c r="N63" s="51"/>
      <c r="O63" s="73"/>
      <c r="P63" s="51"/>
    </row>
    <row r="64" spans="1:16" ht="38.25" hidden="1">
      <c r="A64" s="61"/>
      <c r="B64" s="62"/>
      <c r="C64" s="43" t="s">
        <v>98</v>
      </c>
      <c r="D64" s="17" t="s">
        <v>99</v>
      </c>
      <c r="E64" s="44">
        <v>4375</v>
      </c>
      <c r="F64" s="45">
        <v>4375</v>
      </c>
      <c r="G64" s="45">
        <v>622.5</v>
      </c>
      <c r="H64" s="46">
        <f t="shared" si="4"/>
        <v>14.22857142857143</v>
      </c>
      <c r="I64" s="46">
        <f t="shared" si="5"/>
        <v>14.22857142857143</v>
      </c>
      <c r="J64" s="25">
        <f t="shared" si="6"/>
        <v>0</v>
      </c>
      <c r="K64" s="53">
        <v>4375</v>
      </c>
      <c r="L64" s="25">
        <f t="shared" si="7"/>
        <v>0</v>
      </c>
      <c r="M64" s="51"/>
      <c r="N64" s="51"/>
      <c r="O64" s="73"/>
      <c r="P64" s="51"/>
    </row>
    <row r="65" spans="1:16" ht="15" hidden="1">
      <c r="A65" s="61"/>
      <c r="B65" s="62"/>
      <c r="C65" s="43" t="s">
        <v>100</v>
      </c>
      <c r="D65" s="17" t="s">
        <v>101</v>
      </c>
      <c r="E65" s="44">
        <v>1951355</v>
      </c>
      <c r="F65" s="45">
        <v>1951674.89518</v>
      </c>
      <c r="G65" s="45">
        <v>1011605.1427999999</v>
      </c>
      <c r="H65" s="46">
        <f t="shared" si="4"/>
        <v>51.84116384768532</v>
      </c>
      <c r="I65" s="46">
        <f t="shared" si="5"/>
        <v>51.83266666483923</v>
      </c>
      <c r="J65" s="25">
        <f t="shared" si="6"/>
        <v>319.89517999999225</v>
      </c>
      <c r="K65" s="53">
        <v>1951674.89518</v>
      </c>
      <c r="L65" s="25">
        <f t="shared" si="7"/>
        <v>0</v>
      </c>
      <c r="M65" s="51"/>
      <c r="N65" s="51"/>
      <c r="O65" s="73"/>
      <c r="P65" s="51"/>
    </row>
    <row r="66" spans="1:16" ht="15" hidden="1">
      <c r="A66" s="61"/>
      <c r="B66" s="62"/>
      <c r="C66" s="43" t="s">
        <v>102</v>
      </c>
      <c r="D66" s="17" t="s">
        <v>103</v>
      </c>
      <c r="E66" s="44">
        <v>150000</v>
      </c>
      <c r="F66" s="45">
        <v>149187.3</v>
      </c>
      <c r="G66" s="45">
        <v>146660.1</v>
      </c>
      <c r="H66" s="46">
        <f t="shared" si="4"/>
        <v>97.7734</v>
      </c>
      <c r="I66" s="46">
        <f t="shared" si="5"/>
        <v>98.30602202734417</v>
      </c>
      <c r="J66" s="25">
        <f t="shared" si="6"/>
        <v>-812.7000000000116</v>
      </c>
      <c r="K66" s="53">
        <v>149187.3</v>
      </c>
      <c r="L66" s="25">
        <f t="shared" si="7"/>
        <v>0</v>
      </c>
      <c r="M66" s="51"/>
      <c r="N66" s="51"/>
      <c r="O66" s="73"/>
      <c r="P66" s="51"/>
    </row>
    <row r="67" spans="1:16" ht="15" hidden="1">
      <c r="A67" s="61"/>
      <c r="B67" s="62"/>
      <c r="C67" s="43" t="s">
        <v>104</v>
      </c>
      <c r="D67" s="17" t="s">
        <v>105</v>
      </c>
      <c r="E67" s="44">
        <v>400000</v>
      </c>
      <c r="F67" s="45">
        <v>400000</v>
      </c>
      <c r="G67" s="45">
        <v>400000</v>
      </c>
      <c r="H67" s="46">
        <f t="shared" si="4"/>
        <v>100</v>
      </c>
      <c r="I67" s="46">
        <f t="shared" si="5"/>
        <v>100</v>
      </c>
      <c r="J67" s="25">
        <f t="shared" si="6"/>
        <v>0</v>
      </c>
      <c r="K67" s="53">
        <v>400000</v>
      </c>
      <c r="L67" s="25">
        <f t="shared" si="7"/>
        <v>0</v>
      </c>
      <c r="M67" s="51"/>
      <c r="N67" s="51"/>
      <c r="O67" s="73"/>
      <c r="P67" s="51"/>
    </row>
    <row r="68" spans="1:16" ht="15" hidden="1">
      <c r="A68" s="61"/>
      <c r="B68" s="62"/>
      <c r="C68" s="43" t="s">
        <v>106</v>
      </c>
      <c r="D68" s="17" t="s">
        <v>107</v>
      </c>
      <c r="E68" s="44">
        <v>159813</v>
      </c>
      <c r="F68" s="45">
        <v>159812.6124</v>
      </c>
      <c r="G68" s="45">
        <v>145523.36398</v>
      </c>
      <c r="H68" s="46">
        <f t="shared" si="4"/>
        <v>91.05852714109616</v>
      </c>
      <c r="I68" s="46">
        <f t="shared" si="5"/>
        <v>91.05874798902917</v>
      </c>
      <c r="J68" s="25">
        <f t="shared" si="6"/>
        <v>-0.38759999998728745</v>
      </c>
      <c r="K68" s="53">
        <v>159812.6124</v>
      </c>
      <c r="L68" s="25">
        <f t="shared" si="7"/>
        <v>0</v>
      </c>
      <c r="M68" s="51"/>
      <c r="N68" s="51"/>
      <c r="O68" s="73"/>
      <c r="P68" s="51"/>
    </row>
    <row r="69" spans="1:16" ht="25.5" hidden="1">
      <c r="A69" s="61"/>
      <c r="B69" s="62"/>
      <c r="C69" s="43" t="s">
        <v>108</v>
      </c>
      <c r="D69" s="17" t="s">
        <v>109</v>
      </c>
      <c r="E69" s="44">
        <v>185983</v>
      </c>
      <c r="F69" s="45">
        <v>185983.14537</v>
      </c>
      <c r="G69" s="45">
        <v>132088.43067</v>
      </c>
      <c r="H69" s="46">
        <f t="shared" si="4"/>
        <v>71.02177654409275</v>
      </c>
      <c r="I69" s="46">
        <f t="shared" si="5"/>
        <v>71.0217210313438</v>
      </c>
      <c r="J69" s="25">
        <f t="shared" si="6"/>
        <v>0.14537000001291744</v>
      </c>
      <c r="K69" s="53">
        <v>185983.14537</v>
      </c>
      <c r="L69" s="25">
        <f t="shared" si="7"/>
        <v>0</v>
      </c>
      <c r="M69" s="51"/>
      <c r="N69" s="51"/>
      <c r="O69" s="73"/>
      <c r="P69" s="51"/>
    </row>
    <row r="70" spans="1:16" ht="15" hidden="1">
      <c r="A70" s="61"/>
      <c r="B70" s="62"/>
      <c r="C70" s="43" t="s">
        <v>110</v>
      </c>
      <c r="D70" s="17" t="s">
        <v>111</v>
      </c>
      <c r="E70" s="44">
        <v>500000</v>
      </c>
      <c r="F70" s="45">
        <v>499800</v>
      </c>
      <c r="G70" s="45">
        <v>498600</v>
      </c>
      <c r="H70" s="46">
        <f t="shared" si="4"/>
        <v>99.72</v>
      </c>
      <c r="I70" s="46">
        <f t="shared" si="5"/>
        <v>99.75990396158463</v>
      </c>
      <c r="J70" s="25">
        <f t="shared" si="6"/>
        <v>-200</v>
      </c>
      <c r="K70" s="53">
        <v>499800</v>
      </c>
      <c r="L70" s="25">
        <f t="shared" si="7"/>
        <v>0</v>
      </c>
      <c r="M70" s="51"/>
      <c r="N70" s="51"/>
      <c r="O70" s="73"/>
      <c r="P70" s="51"/>
    </row>
    <row r="71" spans="1:16" ht="15" hidden="1">
      <c r="A71" s="61"/>
      <c r="B71" s="62"/>
      <c r="C71" s="43" t="s">
        <v>112</v>
      </c>
      <c r="D71" s="17" t="s">
        <v>113</v>
      </c>
      <c r="E71" s="44">
        <v>100606</v>
      </c>
      <c r="F71" s="45">
        <v>100605.89173999999</v>
      </c>
      <c r="G71" s="45">
        <v>605.8917299999999</v>
      </c>
      <c r="H71" s="46">
        <f t="shared" si="4"/>
        <v>0.6022421426157485</v>
      </c>
      <c r="I71" s="46">
        <f t="shared" si="5"/>
        <v>0.6022427906765453</v>
      </c>
      <c r="J71" s="25">
        <f t="shared" si="6"/>
        <v>-0.10826000000815839</v>
      </c>
      <c r="K71" s="53">
        <v>100605.89173999999</v>
      </c>
      <c r="L71" s="25">
        <f t="shared" si="7"/>
        <v>0</v>
      </c>
      <c r="M71" s="51"/>
      <c r="N71" s="51"/>
      <c r="O71" s="73"/>
      <c r="P71" s="51"/>
    </row>
    <row r="72" spans="1:16" ht="15" hidden="1">
      <c r="A72" s="61"/>
      <c r="B72" s="62"/>
      <c r="C72" s="43" t="s">
        <v>114</v>
      </c>
      <c r="D72" s="17" t="s">
        <v>115</v>
      </c>
      <c r="E72" s="44">
        <v>280454</v>
      </c>
      <c r="F72" s="45">
        <v>280453.8162</v>
      </c>
      <c r="G72" s="45">
        <v>200720.70687</v>
      </c>
      <c r="H72" s="46">
        <f t="shared" si="4"/>
        <v>71.56992122415798</v>
      </c>
      <c r="I72" s="46">
        <f t="shared" si="5"/>
        <v>71.56996812867757</v>
      </c>
      <c r="J72" s="25">
        <f t="shared" si="6"/>
        <v>-0.1837999999988824</v>
      </c>
      <c r="K72" s="53">
        <v>280453.8162</v>
      </c>
      <c r="L72" s="25">
        <f t="shared" si="7"/>
        <v>0</v>
      </c>
      <c r="M72" s="51"/>
      <c r="N72" s="51"/>
      <c r="O72" s="73"/>
      <c r="P72" s="51"/>
    </row>
    <row r="73" spans="1:16" ht="25.5" hidden="1">
      <c r="A73" s="61"/>
      <c r="B73" s="62"/>
      <c r="C73" s="43" t="s">
        <v>116</v>
      </c>
      <c r="D73" s="17" t="s">
        <v>117</v>
      </c>
      <c r="E73" s="44">
        <v>36857</v>
      </c>
      <c r="F73" s="45">
        <v>35735.1</v>
      </c>
      <c r="G73" s="45">
        <v>7276.5</v>
      </c>
      <c r="H73" s="46">
        <f t="shared" si="4"/>
        <v>19.742518381854193</v>
      </c>
      <c r="I73" s="46">
        <f t="shared" si="5"/>
        <v>20.362332832425263</v>
      </c>
      <c r="J73" s="25">
        <f t="shared" si="6"/>
        <v>-1121.9000000000015</v>
      </c>
      <c r="K73" s="53">
        <v>35735.1</v>
      </c>
      <c r="L73" s="25">
        <f t="shared" si="7"/>
        <v>0</v>
      </c>
      <c r="M73" s="51"/>
      <c r="N73" s="51"/>
      <c r="O73" s="73"/>
      <c r="P73" s="51"/>
    </row>
    <row r="74" spans="1:16" ht="25.5" hidden="1">
      <c r="A74" s="61"/>
      <c r="B74" s="62"/>
      <c r="C74" s="43" t="s">
        <v>118</v>
      </c>
      <c r="D74" s="17" t="s">
        <v>119</v>
      </c>
      <c r="E74" s="44">
        <v>104265</v>
      </c>
      <c r="F74" s="45">
        <v>104264.90595999999</v>
      </c>
      <c r="G74" s="45">
        <v>103590.95679000001</v>
      </c>
      <c r="H74" s="46">
        <f t="shared" si="4"/>
        <v>99.35352878722486</v>
      </c>
      <c r="I74" s="46">
        <f t="shared" si="5"/>
        <v>99.35361839748981</v>
      </c>
      <c r="J74" s="25">
        <f t="shared" si="6"/>
        <v>-0.09404000001086388</v>
      </c>
      <c r="K74" s="53">
        <v>104264.90595999999</v>
      </c>
      <c r="L74" s="25">
        <f t="shared" si="7"/>
        <v>0</v>
      </c>
      <c r="M74" s="51"/>
      <c r="N74" s="51"/>
      <c r="O74" s="73"/>
      <c r="P74" s="51"/>
    </row>
    <row r="75" spans="1:16" ht="15" hidden="1">
      <c r="A75" s="61"/>
      <c r="B75" s="62"/>
      <c r="C75" s="43" t="s">
        <v>120</v>
      </c>
      <c r="D75" s="17" t="s">
        <v>121</v>
      </c>
      <c r="E75" s="44">
        <v>155061</v>
      </c>
      <c r="F75" s="45">
        <v>157823.71682</v>
      </c>
      <c r="G75" s="45">
        <v>112167.79821</v>
      </c>
      <c r="H75" s="46">
        <f t="shared" si="4"/>
        <v>72.33785298043995</v>
      </c>
      <c r="I75" s="46">
        <f t="shared" si="5"/>
        <v>71.07157306270312</v>
      </c>
      <c r="J75" s="25">
        <f t="shared" si="6"/>
        <v>2762.7168200000015</v>
      </c>
      <c r="K75" s="53">
        <v>157823.71682</v>
      </c>
      <c r="L75" s="25">
        <f t="shared" si="7"/>
        <v>0</v>
      </c>
      <c r="M75" s="51"/>
      <c r="N75" s="51"/>
      <c r="O75" s="73"/>
      <c r="P75" s="51"/>
    </row>
    <row r="76" spans="1:16" ht="38.25">
      <c r="A76" s="61">
        <v>7</v>
      </c>
      <c r="B76" s="62"/>
      <c r="C76" s="43" t="s">
        <v>427</v>
      </c>
      <c r="D76" s="17" t="s">
        <v>122</v>
      </c>
      <c r="E76" s="44">
        <f>SUM(E77:E82)</f>
        <v>15887015</v>
      </c>
      <c r="F76" s="45">
        <v>15836481</v>
      </c>
      <c r="G76" s="45">
        <v>11505881.864209998</v>
      </c>
      <c r="H76" s="46">
        <f aca="true" t="shared" si="8" ref="H76:H82">G76/E76*100</f>
        <v>72.42318248084992</v>
      </c>
      <c r="I76" s="46">
        <f aca="true" t="shared" si="9" ref="I76:I82">G76/F76*100</f>
        <v>72.65428389179388</v>
      </c>
      <c r="J76" s="25">
        <f aca="true" t="shared" si="10" ref="J76:J82">F76-E76</f>
        <v>-50534</v>
      </c>
      <c r="K76" s="53">
        <v>17027456</v>
      </c>
      <c r="L76" s="25">
        <f aca="true" t="shared" si="11" ref="L76:L82">+K76-F76</f>
        <v>1190975</v>
      </c>
      <c r="M76" s="41" t="s">
        <v>457</v>
      </c>
      <c r="N76" s="41" t="s">
        <v>459</v>
      </c>
      <c r="O76" s="74" t="s">
        <v>463</v>
      </c>
      <c r="P76" s="51" t="s">
        <v>481</v>
      </c>
    </row>
    <row r="77" spans="1:16" ht="15" hidden="1">
      <c r="A77" s="61"/>
      <c r="B77" s="62"/>
      <c r="C77" s="43" t="s">
        <v>7</v>
      </c>
      <c r="D77" s="17" t="s">
        <v>123</v>
      </c>
      <c r="E77" s="44">
        <v>57330</v>
      </c>
      <c r="F77" s="45">
        <v>60542.609</v>
      </c>
      <c r="G77" s="45">
        <v>41553.10271</v>
      </c>
      <c r="H77" s="46">
        <f t="shared" si="8"/>
        <v>72.48055592185591</v>
      </c>
      <c r="I77" s="46">
        <f t="shared" si="9"/>
        <v>68.6344764395601</v>
      </c>
      <c r="J77" s="25">
        <f t="shared" si="10"/>
        <v>3212.6089999999967</v>
      </c>
      <c r="K77" s="53">
        <v>60542.609</v>
      </c>
      <c r="L77" s="25">
        <f t="shared" si="11"/>
        <v>0</v>
      </c>
      <c r="M77" s="51"/>
      <c r="N77" s="51"/>
      <c r="O77" s="51"/>
      <c r="P77" s="51"/>
    </row>
    <row r="78" spans="1:16" ht="25.5" hidden="1">
      <c r="A78" s="61"/>
      <c r="B78" s="62"/>
      <c r="C78" s="43" t="s">
        <v>124</v>
      </c>
      <c r="D78" s="17" t="s">
        <v>125</v>
      </c>
      <c r="E78" s="44">
        <v>15037625</v>
      </c>
      <c r="F78" s="45">
        <v>14703650.86445</v>
      </c>
      <c r="G78" s="45">
        <v>11116242.64175</v>
      </c>
      <c r="H78" s="46">
        <f t="shared" si="8"/>
        <v>73.92286110173649</v>
      </c>
      <c r="I78" s="46">
        <f t="shared" si="9"/>
        <v>75.60192189156561</v>
      </c>
      <c r="J78" s="25">
        <f t="shared" si="10"/>
        <v>-333974.1355499998</v>
      </c>
      <c r="K78" s="53">
        <v>14703650.86445</v>
      </c>
      <c r="L78" s="25">
        <f t="shared" si="11"/>
        <v>0</v>
      </c>
      <c r="M78" s="51"/>
      <c r="N78" s="51"/>
      <c r="O78" s="51"/>
      <c r="P78" s="51"/>
    </row>
    <row r="79" spans="1:16" ht="15" hidden="1">
      <c r="A79" s="61"/>
      <c r="B79" s="62"/>
      <c r="C79" s="43" t="s">
        <v>126</v>
      </c>
      <c r="D79" s="17" t="s">
        <v>127</v>
      </c>
      <c r="E79" s="44">
        <v>196560</v>
      </c>
      <c r="F79" s="45">
        <v>312589.99556</v>
      </c>
      <c r="G79" s="45">
        <v>133872.39228</v>
      </c>
      <c r="H79" s="46">
        <f t="shared" si="8"/>
        <v>68.10764768009768</v>
      </c>
      <c r="I79" s="46">
        <f t="shared" si="9"/>
        <v>42.826832010464614</v>
      </c>
      <c r="J79" s="25">
        <f t="shared" si="10"/>
        <v>116029.99556000001</v>
      </c>
      <c r="K79" s="53">
        <v>312589.99556</v>
      </c>
      <c r="L79" s="25">
        <f t="shared" si="11"/>
        <v>0</v>
      </c>
      <c r="M79" s="51"/>
      <c r="N79" s="51"/>
      <c r="O79" s="51"/>
      <c r="P79" s="51"/>
    </row>
    <row r="80" spans="1:16" ht="15" hidden="1">
      <c r="A80" s="61"/>
      <c r="B80" s="62"/>
      <c r="C80" s="43" t="s">
        <v>128</v>
      </c>
      <c r="D80" s="17" t="s">
        <v>129</v>
      </c>
      <c r="E80" s="44">
        <v>405016</v>
      </c>
      <c r="F80" s="45">
        <v>419143.84632</v>
      </c>
      <c r="G80" s="45">
        <v>214213.72747</v>
      </c>
      <c r="H80" s="46">
        <f t="shared" si="8"/>
        <v>52.89018889871018</v>
      </c>
      <c r="I80" s="46">
        <f t="shared" si="9"/>
        <v>51.107448994123175</v>
      </c>
      <c r="J80" s="25">
        <f t="shared" si="10"/>
        <v>14127.846320000011</v>
      </c>
      <c r="K80" s="53">
        <v>419143.84632</v>
      </c>
      <c r="L80" s="25">
        <f t="shared" si="11"/>
        <v>0</v>
      </c>
      <c r="M80" s="51"/>
      <c r="N80" s="51"/>
      <c r="O80" s="51"/>
      <c r="P80" s="51"/>
    </row>
    <row r="81" spans="1:16" ht="15" hidden="1">
      <c r="A81" s="61"/>
      <c r="B81" s="62"/>
      <c r="C81" s="43" t="s">
        <v>130</v>
      </c>
      <c r="D81" s="17" t="s">
        <v>131</v>
      </c>
      <c r="E81" s="44">
        <v>131230</v>
      </c>
      <c r="F81" s="45">
        <v>131230</v>
      </c>
      <c r="G81" s="45">
        <v>0</v>
      </c>
      <c r="H81" s="46">
        <f t="shared" si="8"/>
        <v>0</v>
      </c>
      <c r="I81" s="46">
        <f t="shared" si="9"/>
        <v>0</v>
      </c>
      <c r="J81" s="25">
        <f t="shared" si="10"/>
        <v>0</v>
      </c>
      <c r="K81" s="53">
        <v>131230</v>
      </c>
      <c r="L81" s="25">
        <f t="shared" si="11"/>
        <v>0</v>
      </c>
      <c r="M81" s="51"/>
      <c r="N81" s="51"/>
      <c r="O81" s="51"/>
      <c r="P81" s="51"/>
    </row>
    <row r="82" spans="1:16" ht="25.5" hidden="1">
      <c r="A82" s="61"/>
      <c r="B82" s="62"/>
      <c r="C82" s="43" t="s">
        <v>132</v>
      </c>
      <c r="D82" s="17" t="s">
        <v>133</v>
      </c>
      <c r="E82" s="44">
        <v>59254</v>
      </c>
      <c r="F82" s="45">
        <v>59254</v>
      </c>
      <c r="G82" s="45">
        <v>0</v>
      </c>
      <c r="H82" s="46">
        <f t="shared" si="8"/>
        <v>0</v>
      </c>
      <c r="I82" s="46">
        <f t="shared" si="9"/>
        <v>0</v>
      </c>
      <c r="J82" s="25">
        <f t="shared" si="10"/>
        <v>0</v>
      </c>
      <c r="K82" s="53">
        <v>59254</v>
      </c>
      <c r="L82" s="25">
        <f t="shared" si="11"/>
        <v>0</v>
      </c>
      <c r="M82" s="51"/>
      <c r="N82" s="51"/>
      <c r="O82" s="51"/>
      <c r="P82" s="51"/>
    </row>
    <row r="83" spans="1:16" ht="38.25">
      <c r="A83" s="61"/>
      <c r="B83" s="62" t="s">
        <v>465</v>
      </c>
      <c r="C83" s="43" t="s">
        <v>464</v>
      </c>
      <c r="D83" s="17"/>
      <c r="E83" s="44"/>
      <c r="F83" s="45"/>
      <c r="G83" s="45"/>
      <c r="H83" s="46"/>
      <c r="I83" s="46"/>
      <c r="J83" s="25"/>
      <c r="K83" s="53"/>
      <c r="L83" s="25"/>
      <c r="M83" s="41" t="s">
        <v>454</v>
      </c>
      <c r="N83" s="68" t="s">
        <v>461</v>
      </c>
      <c r="O83" s="69" t="s">
        <v>473</v>
      </c>
      <c r="P83" s="69" t="s">
        <v>497</v>
      </c>
    </row>
    <row r="84" spans="1:16" ht="25.5" customHeight="1">
      <c r="A84" s="61">
        <v>8</v>
      </c>
      <c r="B84" s="62"/>
      <c r="C84" s="43" t="s">
        <v>428</v>
      </c>
      <c r="D84" s="17" t="s">
        <v>134</v>
      </c>
      <c r="E84" s="44">
        <f>SUM(E85:E88)-1</f>
        <v>248120</v>
      </c>
      <c r="F84" s="45">
        <v>245482</v>
      </c>
      <c r="G84" s="45">
        <v>105273.69161</v>
      </c>
      <c r="H84" s="46">
        <f aca="true" t="shared" si="12" ref="H84:H115">G84/E84*100</f>
        <v>42.4285392592294</v>
      </c>
      <c r="I84" s="46">
        <f aca="true" t="shared" si="13" ref="I84:I115">G84/F84*100</f>
        <v>42.88448505796759</v>
      </c>
      <c r="J84" s="25">
        <f aca="true" t="shared" si="14" ref="J84:J115">F84-E84</f>
        <v>-2638</v>
      </c>
      <c r="K84" s="53">
        <f>+'[1]Table1'!$D$210</f>
        <v>67000</v>
      </c>
      <c r="L84" s="25">
        <f aca="true" t="shared" si="15" ref="L84:L115">+K84-F84</f>
        <v>-178482</v>
      </c>
      <c r="M84" s="41" t="s">
        <v>467</v>
      </c>
      <c r="N84" s="74" t="s">
        <v>459</v>
      </c>
      <c r="O84" s="73" t="s">
        <v>462</v>
      </c>
      <c r="P84" s="51" t="s">
        <v>489</v>
      </c>
    </row>
    <row r="85" spans="1:16" ht="38.25" hidden="1">
      <c r="A85" s="61"/>
      <c r="B85" s="62"/>
      <c r="C85" s="43" t="s">
        <v>135</v>
      </c>
      <c r="D85" s="17" t="s">
        <v>136</v>
      </c>
      <c r="E85" s="44">
        <v>202081</v>
      </c>
      <c r="F85" s="45">
        <v>202080.51335</v>
      </c>
      <c r="G85" s="45">
        <v>92154.95004000001</v>
      </c>
      <c r="H85" s="46">
        <f t="shared" si="12"/>
        <v>45.60297605415651</v>
      </c>
      <c r="I85" s="46">
        <f t="shared" si="13"/>
        <v>45.60308587517749</v>
      </c>
      <c r="J85" s="25">
        <f t="shared" si="14"/>
        <v>-0.4866500000061933</v>
      </c>
      <c r="K85" s="53">
        <v>202080.51335</v>
      </c>
      <c r="L85" s="25">
        <f t="shared" si="15"/>
        <v>0</v>
      </c>
      <c r="M85" s="51"/>
      <c r="N85" s="73"/>
      <c r="O85" s="73" t="s">
        <v>462</v>
      </c>
      <c r="P85" s="51"/>
    </row>
    <row r="86" spans="1:16" ht="38.25" hidden="1">
      <c r="A86" s="61"/>
      <c r="B86" s="62"/>
      <c r="C86" s="43" t="s">
        <v>137</v>
      </c>
      <c r="D86" s="17" t="s">
        <v>138</v>
      </c>
      <c r="E86" s="44">
        <v>26666</v>
      </c>
      <c r="F86" s="45">
        <v>26665.7</v>
      </c>
      <c r="G86" s="45">
        <v>8588.05833</v>
      </c>
      <c r="H86" s="46">
        <f t="shared" si="12"/>
        <v>32.2060238880972</v>
      </c>
      <c r="I86" s="46">
        <f t="shared" si="13"/>
        <v>32.206386219000436</v>
      </c>
      <c r="J86" s="25">
        <f t="shared" si="14"/>
        <v>-0.2999999999992724</v>
      </c>
      <c r="K86" s="53">
        <v>26665.7</v>
      </c>
      <c r="L86" s="25">
        <f t="shared" si="15"/>
        <v>0</v>
      </c>
      <c r="M86" s="51"/>
      <c r="N86" s="73"/>
      <c r="O86" s="73" t="s">
        <v>462</v>
      </c>
      <c r="P86" s="51"/>
    </row>
    <row r="87" spans="1:16" ht="38.25" hidden="1">
      <c r="A87" s="61"/>
      <c r="B87" s="62"/>
      <c r="C87" s="43" t="s">
        <v>139</v>
      </c>
      <c r="D87" s="17" t="s">
        <v>140</v>
      </c>
      <c r="E87" s="44">
        <v>12121</v>
      </c>
      <c r="F87" s="45">
        <v>12121</v>
      </c>
      <c r="G87" s="45">
        <v>3272.382</v>
      </c>
      <c r="H87" s="46">
        <f t="shared" si="12"/>
        <v>26.99762395841927</v>
      </c>
      <c r="I87" s="46">
        <f t="shared" si="13"/>
        <v>26.99762395841927</v>
      </c>
      <c r="J87" s="25">
        <f t="shared" si="14"/>
        <v>0</v>
      </c>
      <c r="K87" s="53">
        <v>12121</v>
      </c>
      <c r="L87" s="25">
        <f t="shared" si="15"/>
        <v>0</v>
      </c>
      <c r="M87" s="51"/>
      <c r="N87" s="73"/>
      <c r="O87" s="73" t="s">
        <v>462</v>
      </c>
      <c r="P87" s="51"/>
    </row>
    <row r="88" spans="1:16" ht="38.25" hidden="1">
      <c r="A88" s="61"/>
      <c r="B88" s="62"/>
      <c r="C88" s="43" t="s">
        <v>141</v>
      </c>
      <c r="D88" s="17" t="s">
        <v>142</v>
      </c>
      <c r="E88" s="44">
        <v>7253</v>
      </c>
      <c r="F88" s="45">
        <v>7253</v>
      </c>
      <c r="G88" s="45">
        <v>1258.30124</v>
      </c>
      <c r="H88" s="46">
        <f t="shared" si="12"/>
        <v>17.348700399834552</v>
      </c>
      <c r="I88" s="46">
        <f t="shared" si="13"/>
        <v>17.348700399834552</v>
      </c>
      <c r="J88" s="25">
        <f t="shared" si="14"/>
        <v>0</v>
      </c>
      <c r="K88" s="53">
        <v>7253</v>
      </c>
      <c r="L88" s="25">
        <f t="shared" si="15"/>
        <v>0</v>
      </c>
      <c r="M88" s="51"/>
      <c r="N88" s="73"/>
      <c r="O88" s="73" t="s">
        <v>462</v>
      </c>
      <c r="P88" s="51"/>
    </row>
    <row r="89" spans="1:16" ht="38.25">
      <c r="A89" s="61">
        <v>9</v>
      </c>
      <c r="B89" s="62"/>
      <c r="C89" s="43" t="s">
        <v>429</v>
      </c>
      <c r="D89" s="17" t="s">
        <v>143</v>
      </c>
      <c r="E89" s="44">
        <f>SUM(E90:E91)</f>
        <v>73898</v>
      </c>
      <c r="F89" s="45">
        <v>53579</v>
      </c>
      <c r="G89" s="45">
        <v>43458.85556</v>
      </c>
      <c r="H89" s="46">
        <f t="shared" si="12"/>
        <v>58.80924458036753</v>
      </c>
      <c r="I89" s="46">
        <f t="shared" si="13"/>
        <v>81.11173325370015</v>
      </c>
      <c r="J89" s="25">
        <f t="shared" si="14"/>
        <v>-20319</v>
      </c>
      <c r="K89" s="53">
        <f>+'[1]Table1'!$D$220</f>
        <v>58000</v>
      </c>
      <c r="L89" s="25">
        <f t="shared" si="15"/>
        <v>4421</v>
      </c>
      <c r="M89" s="41" t="s">
        <v>467</v>
      </c>
      <c r="N89" s="73" t="s">
        <v>459</v>
      </c>
      <c r="O89" s="73" t="s">
        <v>463</v>
      </c>
      <c r="P89" s="73" t="s">
        <v>492</v>
      </c>
    </row>
    <row r="90" spans="1:16" ht="25.5" hidden="1">
      <c r="A90" s="61"/>
      <c r="B90" s="62"/>
      <c r="C90" s="43" t="s">
        <v>144</v>
      </c>
      <c r="D90" s="17" t="s">
        <v>145</v>
      </c>
      <c r="E90" s="44">
        <v>67103</v>
      </c>
      <c r="F90" s="45">
        <v>67002.2</v>
      </c>
      <c r="G90" s="45">
        <v>39276.14953</v>
      </c>
      <c r="H90" s="46">
        <f t="shared" si="12"/>
        <v>58.53113799681088</v>
      </c>
      <c r="I90" s="46">
        <f t="shared" si="13"/>
        <v>58.61919389214086</v>
      </c>
      <c r="J90" s="25">
        <f t="shared" si="14"/>
        <v>-100.80000000000291</v>
      </c>
      <c r="K90" s="53">
        <v>67002.2</v>
      </c>
      <c r="L90" s="25">
        <f t="shared" si="15"/>
        <v>0</v>
      </c>
      <c r="M90" s="51"/>
      <c r="N90" s="73"/>
      <c r="O90" s="73"/>
      <c r="P90" s="73"/>
    </row>
    <row r="91" spans="1:16" ht="15" hidden="1">
      <c r="A91" s="61"/>
      <c r="B91" s="62"/>
      <c r="C91" s="43" t="s">
        <v>146</v>
      </c>
      <c r="D91" s="17" t="s">
        <v>147</v>
      </c>
      <c r="E91" s="44">
        <v>6795</v>
      </c>
      <c r="F91" s="45">
        <v>6794.7</v>
      </c>
      <c r="G91" s="45">
        <v>4182.706029999999</v>
      </c>
      <c r="H91" s="46">
        <f t="shared" si="12"/>
        <v>61.555644297277404</v>
      </c>
      <c r="I91" s="46">
        <f t="shared" si="13"/>
        <v>61.55836210575889</v>
      </c>
      <c r="J91" s="25">
        <f t="shared" si="14"/>
        <v>-0.3000000000001819</v>
      </c>
      <c r="K91" s="53">
        <v>6794.7</v>
      </c>
      <c r="L91" s="25">
        <f t="shared" si="15"/>
        <v>0</v>
      </c>
      <c r="M91" s="51"/>
      <c r="N91" s="73"/>
      <c r="O91" s="73"/>
      <c r="P91" s="73"/>
    </row>
    <row r="92" spans="1:16" ht="15" hidden="1">
      <c r="A92" s="61"/>
      <c r="B92" s="62"/>
      <c r="C92" s="43" t="s">
        <v>7</v>
      </c>
      <c r="D92" s="17" t="s">
        <v>149</v>
      </c>
      <c r="E92" s="44">
        <v>43464</v>
      </c>
      <c r="F92" s="45">
        <v>43887.98</v>
      </c>
      <c r="G92" s="45">
        <v>28395.590940000002</v>
      </c>
      <c r="H92" s="46">
        <f t="shared" si="12"/>
        <v>65.33128782440642</v>
      </c>
      <c r="I92" s="46">
        <f t="shared" si="13"/>
        <v>64.7001546664941</v>
      </c>
      <c r="J92" s="25">
        <f t="shared" si="14"/>
        <v>423.9800000000032</v>
      </c>
      <c r="K92" s="53">
        <v>43887.98</v>
      </c>
      <c r="L92" s="25">
        <f t="shared" si="15"/>
        <v>0</v>
      </c>
      <c r="M92" s="51"/>
      <c r="N92" s="73"/>
      <c r="O92" s="73"/>
      <c r="P92" s="73"/>
    </row>
    <row r="93" spans="1:16" ht="15" hidden="1">
      <c r="A93" s="61"/>
      <c r="B93" s="62"/>
      <c r="C93" s="43" t="s">
        <v>150</v>
      </c>
      <c r="D93" s="17" t="s">
        <v>151</v>
      </c>
      <c r="E93" s="44">
        <v>1912829</v>
      </c>
      <c r="F93" s="45">
        <v>2032758.39429</v>
      </c>
      <c r="G93" s="45">
        <v>1203217.82262</v>
      </c>
      <c r="H93" s="46">
        <f t="shared" si="12"/>
        <v>62.90252932279885</v>
      </c>
      <c r="I93" s="46">
        <f t="shared" si="13"/>
        <v>59.19138378667274</v>
      </c>
      <c r="J93" s="25">
        <f t="shared" si="14"/>
        <v>119929.39428999997</v>
      </c>
      <c r="K93" s="53">
        <v>2032758.39429</v>
      </c>
      <c r="L93" s="25">
        <f t="shared" si="15"/>
        <v>0</v>
      </c>
      <c r="M93" s="51"/>
      <c r="N93" s="73"/>
      <c r="O93" s="73"/>
      <c r="P93" s="73"/>
    </row>
    <row r="94" spans="1:16" ht="25.5" hidden="1">
      <c r="A94" s="61"/>
      <c r="B94" s="62"/>
      <c r="C94" s="43" t="s">
        <v>152</v>
      </c>
      <c r="D94" s="17" t="s">
        <v>153</v>
      </c>
      <c r="E94" s="44">
        <v>248628</v>
      </c>
      <c r="F94" s="45">
        <v>251238.7</v>
      </c>
      <c r="G94" s="45">
        <v>140682.41511</v>
      </c>
      <c r="H94" s="46">
        <f t="shared" si="12"/>
        <v>56.5834962715382</v>
      </c>
      <c r="I94" s="46">
        <f t="shared" si="13"/>
        <v>55.99551944425759</v>
      </c>
      <c r="J94" s="25">
        <f t="shared" si="14"/>
        <v>2610.7000000000116</v>
      </c>
      <c r="K94" s="53">
        <v>251238.7</v>
      </c>
      <c r="L94" s="25">
        <f t="shared" si="15"/>
        <v>0</v>
      </c>
      <c r="M94" s="51"/>
      <c r="N94" s="73"/>
      <c r="O94" s="73"/>
      <c r="P94" s="73"/>
    </row>
    <row r="95" spans="1:16" ht="38.25">
      <c r="A95" s="61">
        <v>10</v>
      </c>
      <c r="B95" s="62"/>
      <c r="C95" s="43" t="s">
        <v>466</v>
      </c>
      <c r="D95" s="17" t="s">
        <v>154</v>
      </c>
      <c r="E95" s="44">
        <f>SUM(E96:E102)</f>
        <v>2181431</v>
      </c>
      <c r="F95" s="45">
        <v>2652757</v>
      </c>
      <c r="G95" s="45">
        <v>1568468.62503</v>
      </c>
      <c r="H95" s="46">
        <f t="shared" si="12"/>
        <v>71.90090472859329</v>
      </c>
      <c r="I95" s="46">
        <f t="shared" si="13"/>
        <v>59.125981951230365</v>
      </c>
      <c r="J95" s="25">
        <f t="shared" si="14"/>
        <v>471326</v>
      </c>
      <c r="K95" s="53">
        <f>+'[1]Table1'!$D$228</f>
        <v>159186</v>
      </c>
      <c r="L95" s="25">
        <f t="shared" si="15"/>
        <v>-2493571</v>
      </c>
      <c r="M95" s="41" t="s">
        <v>468</v>
      </c>
      <c r="N95" s="74" t="s">
        <v>461</v>
      </c>
      <c r="O95" s="73" t="s">
        <v>462</v>
      </c>
      <c r="P95" s="73" t="s">
        <v>490</v>
      </c>
    </row>
    <row r="96" spans="1:16" ht="15" hidden="1">
      <c r="A96" s="61"/>
      <c r="B96" s="62"/>
      <c r="C96" s="43" t="s">
        <v>7</v>
      </c>
      <c r="D96" s="17" t="s">
        <v>155</v>
      </c>
      <c r="E96" s="44">
        <v>41457</v>
      </c>
      <c r="F96" s="45">
        <v>41457</v>
      </c>
      <c r="G96" s="45">
        <v>25620.19341</v>
      </c>
      <c r="H96" s="46">
        <f t="shared" si="12"/>
        <v>61.799438960851006</v>
      </c>
      <c r="I96" s="46">
        <f t="shared" si="13"/>
        <v>61.799438960851006</v>
      </c>
      <c r="J96" s="25">
        <f t="shared" si="14"/>
        <v>0</v>
      </c>
      <c r="K96" s="53">
        <v>41457</v>
      </c>
      <c r="L96" s="25">
        <f t="shared" si="15"/>
        <v>0</v>
      </c>
      <c r="M96" s="51"/>
      <c r="N96" s="73"/>
      <c r="O96" s="73"/>
      <c r="P96" s="73"/>
    </row>
    <row r="97" spans="1:16" ht="15" hidden="1">
      <c r="A97" s="61"/>
      <c r="B97" s="62"/>
      <c r="C97" s="43" t="s">
        <v>156</v>
      </c>
      <c r="D97" s="17" t="s">
        <v>157</v>
      </c>
      <c r="E97" s="44">
        <v>171914</v>
      </c>
      <c r="F97" s="45">
        <v>175426.5</v>
      </c>
      <c r="G97" s="45">
        <v>37247.66605</v>
      </c>
      <c r="H97" s="46">
        <f t="shared" si="12"/>
        <v>21.666453023023138</v>
      </c>
      <c r="I97" s="46">
        <f t="shared" si="13"/>
        <v>21.23263363858938</v>
      </c>
      <c r="J97" s="25">
        <f t="shared" si="14"/>
        <v>3512.5</v>
      </c>
      <c r="K97" s="53">
        <v>175426.5</v>
      </c>
      <c r="L97" s="25">
        <f t="shared" si="15"/>
        <v>0</v>
      </c>
      <c r="M97" s="51"/>
      <c r="N97" s="73"/>
      <c r="O97" s="73"/>
      <c r="P97" s="73"/>
    </row>
    <row r="98" spans="1:16" ht="15" hidden="1">
      <c r="A98" s="61"/>
      <c r="B98" s="62"/>
      <c r="C98" s="43" t="s">
        <v>158</v>
      </c>
      <c r="D98" s="17" t="s">
        <v>159</v>
      </c>
      <c r="E98" s="44">
        <v>17375</v>
      </c>
      <c r="F98" s="45">
        <v>17375</v>
      </c>
      <c r="G98" s="45">
        <v>10670.054900000001</v>
      </c>
      <c r="H98" s="46">
        <f t="shared" si="12"/>
        <v>61.41038791366908</v>
      </c>
      <c r="I98" s="46">
        <f t="shared" si="13"/>
        <v>61.41038791366908</v>
      </c>
      <c r="J98" s="25">
        <f t="shared" si="14"/>
        <v>0</v>
      </c>
      <c r="K98" s="53">
        <v>17375</v>
      </c>
      <c r="L98" s="25">
        <f t="shared" si="15"/>
        <v>0</v>
      </c>
      <c r="M98" s="51"/>
      <c r="N98" s="73"/>
      <c r="O98" s="73"/>
      <c r="P98" s="73"/>
    </row>
    <row r="99" spans="1:16" ht="15" hidden="1">
      <c r="A99" s="61"/>
      <c r="B99" s="62"/>
      <c r="C99" s="43" t="s">
        <v>160</v>
      </c>
      <c r="D99" s="17" t="s">
        <v>161</v>
      </c>
      <c r="E99" s="44">
        <v>910636</v>
      </c>
      <c r="F99" s="45">
        <v>978420.91373</v>
      </c>
      <c r="G99" s="45">
        <v>595558.10248</v>
      </c>
      <c r="H99" s="46">
        <f t="shared" si="12"/>
        <v>65.40023702994391</v>
      </c>
      <c r="I99" s="46">
        <f t="shared" si="13"/>
        <v>60.86931443539719</v>
      </c>
      <c r="J99" s="25">
        <f t="shared" si="14"/>
        <v>67784.91373000003</v>
      </c>
      <c r="K99" s="53">
        <v>978420.91373</v>
      </c>
      <c r="L99" s="25">
        <f t="shared" si="15"/>
        <v>0</v>
      </c>
      <c r="M99" s="51"/>
      <c r="N99" s="73"/>
      <c r="O99" s="73"/>
      <c r="P99" s="73"/>
    </row>
    <row r="100" spans="1:16" ht="15" hidden="1">
      <c r="A100" s="61"/>
      <c r="B100" s="62"/>
      <c r="C100" s="43" t="s">
        <v>162</v>
      </c>
      <c r="D100" s="17" t="s">
        <v>163</v>
      </c>
      <c r="E100" s="44">
        <v>593399</v>
      </c>
      <c r="F100" s="45">
        <v>625588.66</v>
      </c>
      <c r="G100" s="45">
        <v>427745.29646</v>
      </c>
      <c r="H100" s="46">
        <f t="shared" si="12"/>
        <v>72.0839260699799</v>
      </c>
      <c r="I100" s="46">
        <f t="shared" si="13"/>
        <v>68.37484817259954</v>
      </c>
      <c r="J100" s="25">
        <f t="shared" si="14"/>
        <v>32189.660000000033</v>
      </c>
      <c r="K100" s="53">
        <v>625588.66</v>
      </c>
      <c r="L100" s="25">
        <f t="shared" si="15"/>
        <v>0</v>
      </c>
      <c r="M100" s="51"/>
      <c r="N100" s="73"/>
      <c r="O100" s="73"/>
      <c r="P100" s="73"/>
    </row>
    <row r="101" spans="1:16" ht="15" hidden="1">
      <c r="A101" s="61"/>
      <c r="B101" s="62"/>
      <c r="C101" s="43" t="s">
        <v>164</v>
      </c>
      <c r="D101" s="17" t="s">
        <v>165</v>
      </c>
      <c r="E101" s="44">
        <v>288760</v>
      </c>
      <c r="F101" s="45">
        <v>567662.8</v>
      </c>
      <c r="G101" s="45">
        <v>357618.26843</v>
      </c>
      <c r="H101" s="46">
        <f t="shared" si="12"/>
        <v>123.84619352749688</v>
      </c>
      <c r="I101" s="46">
        <f t="shared" si="13"/>
        <v>62.99836248385484</v>
      </c>
      <c r="J101" s="25">
        <f t="shared" si="14"/>
        <v>278902.80000000005</v>
      </c>
      <c r="K101" s="53">
        <v>567662.8</v>
      </c>
      <c r="L101" s="25">
        <f t="shared" si="15"/>
        <v>0</v>
      </c>
      <c r="M101" s="51"/>
      <c r="N101" s="73"/>
      <c r="O101" s="73"/>
      <c r="P101" s="73"/>
    </row>
    <row r="102" spans="1:16" ht="15" hidden="1">
      <c r="A102" s="61"/>
      <c r="B102" s="62"/>
      <c r="C102" s="43" t="s">
        <v>166</v>
      </c>
      <c r="D102" s="17" t="s">
        <v>167</v>
      </c>
      <c r="E102" s="44">
        <v>157890</v>
      </c>
      <c r="F102" s="45">
        <v>159039.8</v>
      </c>
      <c r="G102" s="45">
        <v>114009.04329999999</v>
      </c>
      <c r="H102" s="46">
        <f t="shared" si="12"/>
        <v>72.20789366014313</v>
      </c>
      <c r="I102" s="46">
        <f t="shared" si="13"/>
        <v>71.68585681068512</v>
      </c>
      <c r="J102" s="25">
        <f t="shared" si="14"/>
        <v>1149.7999999999884</v>
      </c>
      <c r="K102" s="53">
        <v>159039.8</v>
      </c>
      <c r="L102" s="25">
        <f t="shared" si="15"/>
        <v>0</v>
      </c>
      <c r="M102" s="51"/>
      <c r="N102" s="73"/>
      <c r="O102" s="73"/>
      <c r="P102" s="73"/>
    </row>
    <row r="103" spans="1:16" ht="38.25">
      <c r="A103" s="61">
        <v>11</v>
      </c>
      <c r="B103" s="62"/>
      <c r="C103" s="43" t="s">
        <v>431</v>
      </c>
      <c r="D103" s="17" t="s">
        <v>168</v>
      </c>
      <c r="E103" s="44">
        <f>SUM(E104:E116)</f>
        <v>1946680</v>
      </c>
      <c r="F103" s="45">
        <v>2195017</v>
      </c>
      <c r="G103" s="45">
        <v>1434326.7631400002</v>
      </c>
      <c r="H103" s="46">
        <f t="shared" si="12"/>
        <v>73.68066467729673</v>
      </c>
      <c r="I103" s="46">
        <f t="shared" si="13"/>
        <v>65.34467674464481</v>
      </c>
      <c r="J103" s="25">
        <f t="shared" si="14"/>
        <v>248337</v>
      </c>
      <c r="K103" s="53">
        <f>+'[1]Table1'!$D$248</f>
        <v>1633152</v>
      </c>
      <c r="L103" s="25">
        <f t="shared" si="15"/>
        <v>-561865</v>
      </c>
      <c r="M103" s="51" t="s">
        <v>458</v>
      </c>
      <c r="N103" s="73" t="s">
        <v>471</v>
      </c>
      <c r="O103" s="73" t="s">
        <v>462</v>
      </c>
      <c r="P103" s="73" t="s">
        <v>480</v>
      </c>
    </row>
    <row r="104" spans="1:16" ht="15" hidden="1">
      <c r="A104" s="61"/>
      <c r="B104" s="62"/>
      <c r="C104" s="43" t="s">
        <v>7</v>
      </c>
      <c r="D104" s="17" t="s">
        <v>169</v>
      </c>
      <c r="E104" s="44">
        <v>44780</v>
      </c>
      <c r="F104" s="45">
        <v>45105.107</v>
      </c>
      <c r="G104" s="45">
        <v>26873.43981</v>
      </c>
      <c r="H104" s="46">
        <f t="shared" si="12"/>
        <v>60.01214785618579</v>
      </c>
      <c r="I104" s="46">
        <f t="shared" si="13"/>
        <v>59.57959441266817</v>
      </c>
      <c r="J104" s="25">
        <f t="shared" si="14"/>
        <v>325.1070000000036</v>
      </c>
      <c r="K104" s="53">
        <v>45105.107</v>
      </c>
      <c r="L104" s="25">
        <f t="shared" si="15"/>
        <v>0</v>
      </c>
      <c r="M104" s="51"/>
      <c r="N104" s="73"/>
      <c r="O104" s="73"/>
      <c r="P104" s="73"/>
    </row>
    <row r="105" spans="1:16" ht="25.5" hidden="1">
      <c r="A105" s="61"/>
      <c r="B105" s="62"/>
      <c r="C105" s="43" t="s">
        <v>170</v>
      </c>
      <c r="D105" s="17" t="s">
        <v>171</v>
      </c>
      <c r="E105" s="44">
        <v>119421</v>
      </c>
      <c r="F105" s="45">
        <v>104883.09752</v>
      </c>
      <c r="G105" s="45">
        <v>95660.80699</v>
      </c>
      <c r="H105" s="46">
        <f t="shared" si="12"/>
        <v>80.10384018723676</v>
      </c>
      <c r="I105" s="46">
        <f t="shared" si="13"/>
        <v>91.20707649939361</v>
      </c>
      <c r="J105" s="25">
        <f t="shared" si="14"/>
        <v>-14537.902480000004</v>
      </c>
      <c r="K105" s="53">
        <v>104883.09752</v>
      </c>
      <c r="L105" s="25">
        <f t="shared" si="15"/>
        <v>0</v>
      </c>
      <c r="M105" s="51"/>
      <c r="N105" s="73"/>
      <c r="O105" s="73"/>
      <c r="P105" s="73"/>
    </row>
    <row r="106" spans="1:16" ht="15" hidden="1">
      <c r="A106" s="61"/>
      <c r="B106" s="62"/>
      <c r="C106" s="43" t="s">
        <v>172</v>
      </c>
      <c r="D106" s="17" t="s">
        <v>173</v>
      </c>
      <c r="E106" s="44">
        <v>36726</v>
      </c>
      <c r="F106" s="45">
        <v>51174</v>
      </c>
      <c r="G106" s="45">
        <v>17003.82</v>
      </c>
      <c r="H106" s="46">
        <f t="shared" si="12"/>
        <v>46.299134128410394</v>
      </c>
      <c r="I106" s="46">
        <f t="shared" si="13"/>
        <v>33.227459256653766</v>
      </c>
      <c r="J106" s="25">
        <f t="shared" si="14"/>
        <v>14448</v>
      </c>
      <c r="K106" s="53">
        <v>51174</v>
      </c>
      <c r="L106" s="25">
        <f t="shared" si="15"/>
        <v>0</v>
      </c>
      <c r="M106" s="51"/>
      <c r="N106" s="73"/>
      <c r="O106" s="73"/>
      <c r="P106" s="73"/>
    </row>
    <row r="107" spans="1:16" ht="15" hidden="1">
      <c r="A107" s="61"/>
      <c r="B107" s="62"/>
      <c r="C107" s="43" t="s">
        <v>174</v>
      </c>
      <c r="D107" s="17" t="s">
        <v>175</v>
      </c>
      <c r="E107" s="44">
        <v>47292</v>
      </c>
      <c r="F107" s="45">
        <v>46196</v>
      </c>
      <c r="G107" s="45">
        <v>30182.80684</v>
      </c>
      <c r="H107" s="46">
        <f t="shared" si="12"/>
        <v>63.82222540810285</v>
      </c>
      <c r="I107" s="46">
        <f t="shared" si="13"/>
        <v>65.33640756775479</v>
      </c>
      <c r="J107" s="25">
        <f t="shared" si="14"/>
        <v>-1096</v>
      </c>
      <c r="K107" s="53">
        <v>46196</v>
      </c>
      <c r="L107" s="25">
        <f t="shared" si="15"/>
        <v>0</v>
      </c>
      <c r="M107" s="51"/>
      <c r="N107" s="73"/>
      <c r="O107" s="73"/>
      <c r="P107" s="73"/>
    </row>
    <row r="108" spans="1:16" ht="15" hidden="1">
      <c r="A108" s="61"/>
      <c r="B108" s="62"/>
      <c r="C108" s="43" t="s">
        <v>176</v>
      </c>
      <c r="D108" s="17" t="s">
        <v>177</v>
      </c>
      <c r="E108" s="44">
        <v>46515</v>
      </c>
      <c r="F108" s="45">
        <v>47138.086</v>
      </c>
      <c r="G108" s="45">
        <v>34253.29034000001</v>
      </c>
      <c r="H108" s="46">
        <f t="shared" si="12"/>
        <v>73.63923538643449</v>
      </c>
      <c r="I108" s="46">
        <f t="shared" si="13"/>
        <v>72.66584888491231</v>
      </c>
      <c r="J108" s="25">
        <f t="shared" si="14"/>
        <v>623.086000000003</v>
      </c>
      <c r="K108" s="53">
        <v>47138.086</v>
      </c>
      <c r="L108" s="25">
        <f t="shared" si="15"/>
        <v>0</v>
      </c>
      <c r="M108" s="51"/>
      <c r="N108" s="73"/>
      <c r="O108" s="73"/>
      <c r="P108" s="73"/>
    </row>
    <row r="109" spans="1:16" ht="15" hidden="1">
      <c r="A109" s="61"/>
      <c r="B109" s="62"/>
      <c r="C109" s="43" t="s">
        <v>178</v>
      </c>
      <c r="D109" s="17" t="s">
        <v>179</v>
      </c>
      <c r="E109" s="44">
        <v>866503</v>
      </c>
      <c r="F109" s="45">
        <v>963523.968</v>
      </c>
      <c r="G109" s="45">
        <v>687667.8484</v>
      </c>
      <c r="H109" s="46">
        <f t="shared" si="12"/>
        <v>79.36127727197714</v>
      </c>
      <c r="I109" s="46">
        <f t="shared" si="13"/>
        <v>71.37008224376625</v>
      </c>
      <c r="J109" s="25">
        <f t="shared" si="14"/>
        <v>97020.968</v>
      </c>
      <c r="K109" s="53">
        <v>963523.968</v>
      </c>
      <c r="L109" s="25">
        <f t="shared" si="15"/>
        <v>0</v>
      </c>
      <c r="M109" s="51"/>
      <c r="N109" s="73"/>
      <c r="O109" s="73"/>
      <c r="P109" s="73"/>
    </row>
    <row r="110" spans="1:16" ht="15" hidden="1">
      <c r="A110" s="61"/>
      <c r="B110" s="62"/>
      <c r="C110" s="43" t="s">
        <v>180</v>
      </c>
      <c r="D110" s="17" t="s">
        <v>181</v>
      </c>
      <c r="E110" s="44">
        <v>25005</v>
      </c>
      <c r="F110" s="45">
        <v>24505</v>
      </c>
      <c r="G110" s="45">
        <v>24005</v>
      </c>
      <c r="H110" s="46">
        <f t="shared" si="12"/>
        <v>96.00079984003199</v>
      </c>
      <c r="I110" s="46">
        <f t="shared" si="13"/>
        <v>97.95960008161599</v>
      </c>
      <c r="J110" s="25">
        <f t="shared" si="14"/>
        <v>-500</v>
      </c>
      <c r="K110" s="53">
        <v>24505</v>
      </c>
      <c r="L110" s="25">
        <f t="shared" si="15"/>
        <v>0</v>
      </c>
      <c r="M110" s="51"/>
      <c r="N110" s="73"/>
      <c r="O110" s="73"/>
      <c r="P110" s="73"/>
    </row>
    <row r="111" spans="1:16" ht="15" hidden="1">
      <c r="A111" s="61"/>
      <c r="B111" s="62"/>
      <c r="C111" s="43" t="s">
        <v>182</v>
      </c>
      <c r="D111" s="17" t="s">
        <v>183</v>
      </c>
      <c r="E111" s="44">
        <v>189665</v>
      </c>
      <c r="F111" s="45">
        <v>192079.925</v>
      </c>
      <c r="G111" s="45">
        <v>119025.77211</v>
      </c>
      <c r="H111" s="46">
        <f t="shared" si="12"/>
        <v>62.75579158516331</v>
      </c>
      <c r="I111" s="46">
        <f t="shared" si="13"/>
        <v>61.96679434875874</v>
      </c>
      <c r="J111" s="25">
        <f t="shared" si="14"/>
        <v>2414.9249999999884</v>
      </c>
      <c r="K111" s="53">
        <v>192079.925</v>
      </c>
      <c r="L111" s="25">
        <f t="shared" si="15"/>
        <v>0</v>
      </c>
      <c r="M111" s="51"/>
      <c r="N111" s="73"/>
      <c r="O111" s="73"/>
      <c r="P111" s="73"/>
    </row>
    <row r="112" spans="1:16" ht="15" hidden="1">
      <c r="A112" s="61"/>
      <c r="B112" s="62"/>
      <c r="C112" s="43" t="s">
        <v>184</v>
      </c>
      <c r="D112" s="17" t="s">
        <v>185</v>
      </c>
      <c r="E112" s="44">
        <v>276602</v>
      </c>
      <c r="F112" s="45">
        <v>291243.29095</v>
      </c>
      <c r="G112" s="45">
        <v>211347.00093</v>
      </c>
      <c r="H112" s="46">
        <f t="shared" si="12"/>
        <v>76.40834156296773</v>
      </c>
      <c r="I112" s="46">
        <f t="shared" si="13"/>
        <v>72.56716549267519</v>
      </c>
      <c r="J112" s="25">
        <f t="shared" si="14"/>
        <v>14641.290949999995</v>
      </c>
      <c r="K112" s="53">
        <v>291243.29095</v>
      </c>
      <c r="L112" s="25">
        <f t="shared" si="15"/>
        <v>0</v>
      </c>
      <c r="M112" s="51"/>
      <c r="N112" s="73"/>
      <c r="O112" s="73"/>
      <c r="P112" s="73"/>
    </row>
    <row r="113" spans="1:16" ht="15" hidden="1">
      <c r="A113" s="61"/>
      <c r="B113" s="62"/>
      <c r="C113" s="43" t="s">
        <v>186</v>
      </c>
      <c r="D113" s="17" t="s">
        <v>187</v>
      </c>
      <c r="E113" s="44">
        <v>31002</v>
      </c>
      <c r="F113" s="45">
        <v>31002</v>
      </c>
      <c r="G113" s="45">
        <v>23770.5147</v>
      </c>
      <c r="H113" s="46">
        <f t="shared" si="12"/>
        <v>76.67413295916393</v>
      </c>
      <c r="I113" s="46">
        <f t="shared" si="13"/>
        <v>76.67413295916393</v>
      </c>
      <c r="J113" s="25">
        <f t="shared" si="14"/>
        <v>0</v>
      </c>
      <c r="K113" s="53">
        <v>31002</v>
      </c>
      <c r="L113" s="25">
        <f t="shared" si="15"/>
        <v>0</v>
      </c>
      <c r="M113" s="51"/>
      <c r="N113" s="73"/>
      <c r="O113" s="73"/>
      <c r="P113" s="73"/>
    </row>
    <row r="114" spans="1:16" ht="15" hidden="1">
      <c r="A114" s="61"/>
      <c r="B114" s="62"/>
      <c r="C114" s="43" t="s">
        <v>188</v>
      </c>
      <c r="D114" s="17" t="s">
        <v>189</v>
      </c>
      <c r="E114" s="44">
        <v>235245</v>
      </c>
      <c r="F114" s="45">
        <v>245833.05862999998</v>
      </c>
      <c r="G114" s="45">
        <v>141026.36302000002</v>
      </c>
      <c r="H114" s="46">
        <f t="shared" si="12"/>
        <v>59.94871857850327</v>
      </c>
      <c r="I114" s="46">
        <f t="shared" si="13"/>
        <v>57.36672024744113</v>
      </c>
      <c r="J114" s="25">
        <f t="shared" si="14"/>
        <v>10588.058629999985</v>
      </c>
      <c r="K114" s="53">
        <v>245833.05862999998</v>
      </c>
      <c r="L114" s="25">
        <f t="shared" si="15"/>
        <v>0</v>
      </c>
      <c r="M114" s="51"/>
      <c r="N114" s="73"/>
      <c r="O114" s="73"/>
      <c r="P114" s="73"/>
    </row>
    <row r="115" spans="1:16" ht="15" hidden="1">
      <c r="A115" s="61"/>
      <c r="B115" s="62"/>
      <c r="C115" s="43" t="s">
        <v>190</v>
      </c>
      <c r="D115" s="17" t="s">
        <v>191</v>
      </c>
      <c r="E115" s="44">
        <v>20603</v>
      </c>
      <c r="F115" s="45">
        <v>20432.6</v>
      </c>
      <c r="G115" s="45">
        <v>19849.6</v>
      </c>
      <c r="H115" s="46">
        <f t="shared" si="12"/>
        <v>96.34325098286656</v>
      </c>
      <c r="I115" s="46">
        <f t="shared" si="13"/>
        <v>97.14671652163699</v>
      </c>
      <c r="J115" s="25">
        <f t="shared" si="14"/>
        <v>-170.40000000000146</v>
      </c>
      <c r="K115" s="53">
        <v>20432.6</v>
      </c>
      <c r="L115" s="25">
        <f t="shared" si="15"/>
        <v>0</v>
      </c>
      <c r="M115" s="51"/>
      <c r="N115" s="73"/>
      <c r="O115" s="73"/>
      <c r="P115" s="73"/>
    </row>
    <row r="116" spans="1:16" ht="25.5" hidden="1">
      <c r="A116" s="61"/>
      <c r="B116" s="62"/>
      <c r="C116" s="43" t="s">
        <v>192</v>
      </c>
      <c r="D116" s="17" t="s">
        <v>193</v>
      </c>
      <c r="E116" s="44">
        <v>7321</v>
      </c>
      <c r="F116" s="45">
        <v>7321</v>
      </c>
      <c r="G116" s="45">
        <v>3660.5</v>
      </c>
      <c r="H116" s="46">
        <f aca="true" t="shared" si="16" ref="H116:H147">G116/E116*100</f>
        <v>50</v>
      </c>
      <c r="I116" s="46">
        <f aca="true" t="shared" si="17" ref="I116:I147">G116/F116*100</f>
        <v>50</v>
      </c>
      <c r="J116" s="25">
        <f aca="true" t="shared" si="18" ref="J116:J147">F116-E116</f>
        <v>0</v>
      </c>
      <c r="K116" s="53">
        <v>7321</v>
      </c>
      <c r="L116" s="25">
        <f aca="true" t="shared" si="19" ref="L116:L147">+K116-F116</f>
        <v>0</v>
      </c>
      <c r="M116" s="51"/>
      <c r="N116" s="73"/>
      <c r="O116" s="73"/>
      <c r="P116" s="73"/>
    </row>
    <row r="117" spans="1:16" ht="38.25">
      <c r="A117" s="61">
        <v>12</v>
      </c>
      <c r="B117" s="62"/>
      <c r="C117" s="43" t="s">
        <v>432</v>
      </c>
      <c r="D117" s="17" t="s">
        <v>194</v>
      </c>
      <c r="E117" s="44">
        <f>SUM(E118:E121)</f>
        <v>74367</v>
      </c>
      <c r="F117" s="45">
        <v>80730</v>
      </c>
      <c r="G117" s="45">
        <v>59427.3442</v>
      </c>
      <c r="H117" s="46">
        <f t="shared" si="16"/>
        <v>79.91090698831471</v>
      </c>
      <c r="I117" s="46">
        <f t="shared" si="17"/>
        <v>73.6124664932491</v>
      </c>
      <c r="J117" s="25">
        <f t="shared" si="18"/>
        <v>6363</v>
      </c>
      <c r="K117" s="53">
        <f>+'[1]Table1'!$D$283</f>
        <v>70000</v>
      </c>
      <c r="L117" s="25">
        <f t="shared" si="19"/>
        <v>-10730</v>
      </c>
      <c r="M117" s="41" t="s">
        <v>467</v>
      </c>
      <c r="N117" s="73" t="s">
        <v>459</v>
      </c>
      <c r="O117" s="73" t="s">
        <v>463</v>
      </c>
      <c r="P117" s="73" t="s">
        <v>493</v>
      </c>
    </row>
    <row r="118" spans="1:16" ht="15" hidden="1">
      <c r="A118" s="61"/>
      <c r="B118" s="62"/>
      <c r="C118" s="43" t="s">
        <v>7</v>
      </c>
      <c r="D118" s="17" t="s">
        <v>195</v>
      </c>
      <c r="E118" s="44">
        <v>21016</v>
      </c>
      <c r="F118" s="45">
        <v>21265.395</v>
      </c>
      <c r="G118" s="45">
        <v>16462.523</v>
      </c>
      <c r="H118" s="46">
        <f t="shared" si="16"/>
        <v>78.33328416444614</v>
      </c>
      <c r="I118" s="46">
        <f t="shared" si="17"/>
        <v>77.41461186119516</v>
      </c>
      <c r="J118" s="25">
        <f t="shared" si="18"/>
        <v>249.39500000000044</v>
      </c>
      <c r="K118" s="53">
        <v>21265.395</v>
      </c>
      <c r="L118" s="25">
        <f t="shared" si="19"/>
        <v>0</v>
      </c>
      <c r="M118" s="51"/>
      <c r="N118" s="73"/>
      <c r="O118" s="73"/>
      <c r="P118" s="51"/>
    </row>
    <row r="119" spans="1:16" ht="15" hidden="1">
      <c r="A119" s="61"/>
      <c r="B119" s="62"/>
      <c r="C119" s="43" t="s">
        <v>196</v>
      </c>
      <c r="D119" s="17" t="s">
        <v>197</v>
      </c>
      <c r="E119" s="44">
        <v>39113</v>
      </c>
      <c r="F119" s="45">
        <v>41545.730200000005</v>
      </c>
      <c r="G119" s="45">
        <v>31774.9402</v>
      </c>
      <c r="H119" s="46">
        <f t="shared" si="16"/>
        <v>81.23882136374095</v>
      </c>
      <c r="I119" s="46">
        <f t="shared" si="17"/>
        <v>76.48184313294365</v>
      </c>
      <c r="J119" s="25">
        <f t="shared" si="18"/>
        <v>2432.7302000000054</v>
      </c>
      <c r="K119" s="53">
        <v>41545.730200000005</v>
      </c>
      <c r="L119" s="25">
        <f t="shared" si="19"/>
        <v>0</v>
      </c>
      <c r="M119" s="51"/>
      <c r="N119" s="73"/>
      <c r="O119" s="73"/>
      <c r="P119" s="51"/>
    </row>
    <row r="120" spans="1:16" ht="15" hidden="1">
      <c r="A120" s="61"/>
      <c r="B120" s="62"/>
      <c r="C120" s="43" t="s">
        <v>198</v>
      </c>
      <c r="D120" s="17" t="s">
        <v>199</v>
      </c>
      <c r="E120" s="44">
        <v>11517</v>
      </c>
      <c r="F120" s="45">
        <v>11517</v>
      </c>
      <c r="G120" s="45">
        <v>9540.459</v>
      </c>
      <c r="H120" s="46">
        <f t="shared" si="16"/>
        <v>82.83805678562126</v>
      </c>
      <c r="I120" s="46">
        <f t="shared" si="17"/>
        <v>82.83805678562126</v>
      </c>
      <c r="J120" s="25">
        <f t="shared" si="18"/>
        <v>0</v>
      </c>
      <c r="K120" s="53">
        <v>11517</v>
      </c>
      <c r="L120" s="25">
        <f t="shared" si="19"/>
        <v>0</v>
      </c>
      <c r="M120" s="51"/>
      <c r="N120" s="73"/>
      <c r="O120" s="73"/>
      <c r="P120" s="51"/>
    </row>
    <row r="121" spans="1:16" ht="15" hidden="1">
      <c r="A121" s="61"/>
      <c r="B121" s="62"/>
      <c r="C121" s="43" t="s">
        <v>200</v>
      </c>
      <c r="D121" s="17" t="s">
        <v>201</v>
      </c>
      <c r="E121" s="44">
        <v>2721</v>
      </c>
      <c r="F121" s="45">
        <v>2671</v>
      </c>
      <c r="G121" s="45">
        <v>1649.422</v>
      </c>
      <c r="H121" s="46">
        <f t="shared" si="16"/>
        <v>60.618228592429254</v>
      </c>
      <c r="I121" s="46">
        <f t="shared" si="17"/>
        <v>61.75297641332834</v>
      </c>
      <c r="J121" s="25">
        <f t="shared" si="18"/>
        <v>-50</v>
      </c>
      <c r="K121" s="53">
        <v>2671</v>
      </c>
      <c r="L121" s="25">
        <f t="shared" si="19"/>
        <v>0</v>
      </c>
      <c r="M121" s="51"/>
      <c r="N121" s="73"/>
      <c r="O121" s="73"/>
      <c r="P121" s="51"/>
    </row>
    <row r="122" spans="1:16" ht="38.25">
      <c r="A122" s="61">
        <v>13</v>
      </c>
      <c r="B122" s="62"/>
      <c r="C122" s="43" t="s">
        <v>433</v>
      </c>
      <c r="D122" s="17" t="s">
        <v>202</v>
      </c>
      <c r="E122" s="44">
        <f>SUM(E123:E126)</f>
        <v>935835</v>
      </c>
      <c r="F122" s="45">
        <v>937047</v>
      </c>
      <c r="G122" s="45">
        <v>689295.36889</v>
      </c>
      <c r="H122" s="46">
        <f t="shared" si="16"/>
        <v>73.65565178583832</v>
      </c>
      <c r="I122" s="46">
        <f t="shared" si="17"/>
        <v>73.56038372568293</v>
      </c>
      <c r="J122" s="25">
        <f t="shared" si="18"/>
        <v>1212</v>
      </c>
      <c r="K122" s="53">
        <f>+'[1]Table1'!$D$299</f>
        <v>845187</v>
      </c>
      <c r="L122" s="25">
        <f t="shared" si="19"/>
        <v>-91860</v>
      </c>
      <c r="M122" s="51" t="s">
        <v>458</v>
      </c>
      <c r="N122" s="73" t="s">
        <v>487</v>
      </c>
      <c r="O122" s="73" t="s">
        <v>460</v>
      </c>
      <c r="P122" s="51" t="s">
        <v>480</v>
      </c>
    </row>
    <row r="123" spans="1:16" ht="15" hidden="1">
      <c r="A123" s="61"/>
      <c r="B123" s="62"/>
      <c r="C123" s="43" t="s">
        <v>7</v>
      </c>
      <c r="D123" s="17" t="s">
        <v>203</v>
      </c>
      <c r="E123" s="44">
        <v>17945</v>
      </c>
      <c r="F123" s="45">
        <v>18028.29</v>
      </c>
      <c r="G123" s="45">
        <v>11892.52735</v>
      </c>
      <c r="H123" s="46">
        <f t="shared" si="16"/>
        <v>66.27209445528003</v>
      </c>
      <c r="I123" s="46">
        <f t="shared" si="17"/>
        <v>65.96591995136532</v>
      </c>
      <c r="J123" s="25">
        <f t="shared" si="18"/>
        <v>83.29000000000087</v>
      </c>
      <c r="K123" s="53">
        <v>18028.29</v>
      </c>
      <c r="L123" s="25">
        <f t="shared" si="19"/>
        <v>0</v>
      </c>
      <c r="M123" s="51"/>
      <c r="N123" s="73"/>
      <c r="O123" s="73"/>
      <c r="P123" s="51"/>
    </row>
    <row r="124" spans="1:16" ht="15" hidden="1">
      <c r="A124" s="61"/>
      <c r="B124" s="62"/>
      <c r="C124" s="43" t="s">
        <v>404</v>
      </c>
      <c r="D124" s="17" t="s">
        <v>405</v>
      </c>
      <c r="E124" s="44">
        <v>536970</v>
      </c>
      <c r="F124" s="45">
        <v>531860.612</v>
      </c>
      <c r="G124" s="45">
        <v>402491.62244</v>
      </c>
      <c r="H124" s="46">
        <f t="shared" si="16"/>
        <v>74.95607248822095</v>
      </c>
      <c r="I124" s="46">
        <f t="shared" si="17"/>
        <v>75.67614772721693</v>
      </c>
      <c r="J124" s="25">
        <f t="shared" si="18"/>
        <v>-5109.388000000035</v>
      </c>
      <c r="K124" s="53">
        <v>531860.612</v>
      </c>
      <c r="L124" s="25">
        <f t="shared" si="19"/>
        <v>0</v>
      </c>
      <c r="M124" s="51"/>
      <c r="N124" s="73"/>
      <c r="O124" s="73"/>
      <c r="P124" s="51"/>
    </row>
    <row r="125" spans="1:16" ht="15" hidden="1">
      <c r="A125" s="61"/>
      <c r="B125" s="62"/>
      <c r="C125" s="43" t="s">
        <v>204</v>
      </c>
      <c r="D125" s="17" t="s">
        <v>205</v>
      </c>
      <c r="E125" s="44">
        <v>363471</v>
      </c>
      <c r="F125" s="45">
        <v>363470.768</v>
      </c>
      <c r="G125" s="45">
        <v>260462.39909999998</v>
      </c>
      <c r="H125" s="46">
        <f t="shared" si="16"/>
        <v>71.65974702245845</v>
      </c>
      <c r="I125" s="46">
        <f t="shared" si="17"/>
        <v>71.6597927622064</v>
      </c>
      <c r="J125" s="25">
        <f t="shared" si="18"/>
        <v>-0.2320000000181608</v>
      </c>
      <c r="K125" s="53">
        <v>363470.768</v>
      </c>
      <c r="L125" s="25">
        <f t="shared" si="19"/>
        <v>0</v>
      </c>
      <c r="M125" s="51"/>
      <c r="N125" s="73"/>
      <c r="O125" s="73"/>
      <c r="P125" s="51"/>
    </row>
    <row r="126" spans="1:16" ht="15" hidden="1">
      <c r="A126" s="61"/>
      <c r="B126" s="62"/>
      <c r="C126" s="43" t="s">
        <v>206</v>
      </c>
      <c r="D126" s="17" t="s">
        <v>207</v>
      </c>
      <c r="E126" s="44">
        <v>17449</v>
      </c>
      <c r="F126" s="45">
        <v>17448.82</v>
      </c>
      <c r="G126" s="45">
        <v>14448.82</v>
      </c>
      <c r="H126" s="46">
        <f t="shared" si="16"/>
        <v>82.80600607484669</v>
      </c>
      <c r="I126" s="46">
        <f t="shared" si="17"/>
        <v>82.80686029198536</v>
      </c>
      <c r="J126" s="25">
        <f t="shared" si="18"/>
        <v>-0.18000000000029104</v>
      </c>
      <c r="K126" s="53">
        <v>17448.82</v>
      </c>
      <c r="L126" s="25">
        <f t="shared" si="19"/>
        <v>0</v>
      </c>
      <c r="M126" s="51"/>
      <c r="N126" s="73"/>
      <c r="O126" s="73"/>
      <c r="P126" s="51"/>
    </row>
    <row r="127" spans="1:16" ht="49.5" customHeight="1">
      <c r="A127" s="61">
        <v>14</v>
      </c>
      <c r="B127" s="62"/>
      <c r="C127" s="43" t="s">
        <v>434</v>
      </c>
      <c r="D127" s="17" t="s">
        <v>208</v>
      </c>
      <c r="E127" s="44">
        <f>SUM(E128:E135)</f>
        <v>627461</v>
      </c>
      <c r="F127" s="45">
        <v>621441</v>
      </c>
      <c r="G127" s="45">
        <v>452582.35597000003</v>
      </c>
      <c r="H127" s="46">
        <f t="shared" si="16"/>
        <v>72.12916117017632</v>
      </c>
      <c r="I127" s="46">
        <f t="shared" si="17"/>
        <v>72.82788808108896</v>
      </c>
      <c r="J127" s="25">
        <f t="shared" si="18"/>
        <v>-6020</v>
      </c>
      <c r="K127" s="53">
        <f>+'[1]Table1'!$D$316</f>
        <v>549194</v>
      </c>
      <c r="L127" s="25">
        <f t="shared" si="19"/>
        <v>-72247</v>
      </c>
      <c r="M127" s="41" t="s">
        <v>454</v>
      </c>
      <c r="N127" s="74" t="s">
        <v>459</v>
      </c>
      <c r="O127" s="74" t="s">
        <v>463</v>
      </c>
      <c r="P127" s="51" t="s">
        <v>488</v>
      </c>
    </row>
    <row r="128" spans="1:16" ht="15.75" customHeight="1" hidden="1">
      <c r="A128" s="61"/>
      <c r="B128" s="62"/>
      <c r="C128" s="43" t="s">
        <v>7</v>
      </c>
      <c r="D128" s="17" t="s">
        <v>209</v>
      </c>
      <c r="E128" s="44">
        <v>208260</v>
      </c>
      <c r="F128" s="45">
        <v>205605.314</v>
      </c>
      <c r="G128" s="45">
        <v>132755.86862999998</v>
      </c>
      <c r="H128" s="46">
        <f t="shared" si="16"/>
        <v>63.74525527225583</v>
      </c>
      <c r="I128" s="46">
        <f t="shared" si="17"/>
        <v>64.56830616255374</v>
      </c>
      <c r="J128" s="25">
        <f t="shared" si="18"/>
        <v>-2654.685999999987</v>
      </c>
      <c r="K128" s="53">
        <v>205605.314</v>
      </c>
      <c r="L128" s="25">
        <f t="shared" si="19"/>
        <v>0</v>
      </c>
      <c r="M128" s="51"/>
      <c r="N128" s="73"/>
      <c r="O128" s="73"/>
      <c r="P128" s="51"/>
    </row>
    <row r="129" spans="1:16" ht="25.5" hidden="1">
      <c r="A129" s="61"/>
      <c r="B129" s="62"/>
      <c r="C129" s="43" t="s">
        <v>210</v>
      </c>
      <c r="D129" s="17" t="s">
        <v>211</v>
      </c>
      <c r="E129" s="44">
        <v>161068</v>
      </c>
      <c r="F129" s="45">
        <v>158911.95066</v>
      </c>
      <c r="G129" s="45">
        <v>126516.19567</v>
      </c>
      <c r="H129" s="46">
        <f t="shared" si="16"/>
        <v>78.54831230908684</v>
      </c>
      <c r="I129" s="46">
        <f t="shared" si="17"/>
        <v>79.61402219565454</v>
      </c>
      <c r="J129" s="25">
        <f t="shared" si="18"/>
        <v>-2156.0493399999978</v>
      </c>
      <c r="K129" s="53">
        <v>158911.95066</v>
      </c>
      <c r="L129" s="25">
        <f t="shared" si="19"/>
        <v>0</v>
      </c>
      <c r="M129" s="51"/>
      <c r="N129" s="73"/>
      <c r="O129" s="73"/>
      <c r="P129" s="51"/>
    </row>
    <row r="130" spans="1:16" ht="15" hidden="1">
      <c r="A130" s="61"/>
      <c r="B130" s="62"/>
      <c r="C130" s="43" t="s">
        <v>212</v>
      </c>
      <c r="D130" s="17" t="s">
        <v>213</v>
      </c>
      <c r="E130" s="44">
        <v>3200</v>
      </c>
      <c r="F130" s="45">
        <v>3200</v>
      </c>
      <c r="G130" s="45">
        <v>2428</v>
      </c>
      <c r="H130" s="46">
        <f t="shared" si="16"/>
        <v>75.875</v>
      </c>
      <c r="I130" s="46">
        <f t="shared" si="17"/>
        <v>75.875</v>
      </c>
      <c r="J130" s="25">
        <f t="shared" si="18"/>
        <v>0</v>
      </c>
      <c r="K130" s="53">
        <v>3200</v>
      </c>
      <c r="L130" s="25">
        <f t="shared" si="19"/>
        <v>0</v>
      </c>
      <c r="M130" s="51"/>
      <c r="N130" s="73"/>
      <c r="O130" s="73"/>
      <c r="P130" s="51"/>
    </row>
    <row r="131" spans="1:16" ht="15" hidden="1">
      <c r="A131" s="61"/>
      <c r="B131" s="62"/>
      <c r="C131" s="43" t="s">
        <v>214</v>
      </c>
      <c r="D131" s="17" t="s">
        <v>215</v>
      </c>
      <c r="E131" s="44">
        <v>7676</v>
      </c>
      <c r="F131" s="45">
        <v>7426</v>
      </c>
      <c r="G131" s="45">
        <v>390.4</v>
      </c>
      <c r="H131" s="46">
        <f t="shared" si="16"/>
        <v>5.08598228243877</v>
      </c>
      <c r="I131" s="46">
        <f t="shared" si="17"/>
        <v>5.257204416913547</v>
      </c>
      <c r="J131" s="25">
        <f t="shared" si="18"/>
        <v>-250</v>
      </c>
      <c r="K131" s="53">
        <v>7426</v>
      </c>
      <c r="L131" s="25">
        <f t="shared" si="19"/>
        <v>0</v>
      </c>
      <c r="M131" s="51"/>
      <c r="N131" s="73"/>
      <c r="O131" s="73"/>
      <c r="P131" s="51"/>
    </row>
    <row r="132" spans="1:16" ht="15" hidden="1">
      <c r="A132" s="61"/>
      <c r="B132" s="62"/>
      <c r="C132" s="43" t="s">
        <v>216</v>
      </c>
      <c r="D132" s="17" t="s">
        <v>217</v>
      </c>
      <c r="E132" s="44">
        <v>4063</v>
      </c>
      <c r="F132" s="45">
        <v>3547.5</v>
      </c>
      <c r="G132" s="45">
        <v>2913.7</v>
      </c>
      <c r="H132" s="46">
        <f t="shared" si="16"/>
        <v>71.71301993600787</v>
      </c>
      <c r="I132" s="46">
        <f t="shared" si="17"/>
        <v>82.1338971106413</v>
      </c>
      <c r="J132" s="25">
        <f t="shared" si="18"/>
        <v>-515.5</v>
      </c>
      <c r="K132" s="53">
        <v>3547.5</v>
      </c>
      <c r="L132" s="25">
        <f t="shared" si="19"/>
        <v>0</v>
      </c>
      <c r="M132" s="51"/>
      <c r="N132" s="73"/>
      <c r="O132" s="73"/>
      <c r="P132" s="51"/>
    </row>
    <row r="133" spans="1:16" ht="15" hidden="1">
      <c r="A133" s="61"/>
      <c r="B133" s="62"/>
      <c r="C133" s="43" t="s">
        <v>218</v>
      </c>
      <c r="D133" s="17" t="s">
        <v>219</v>
      </c>
      <c r="E133" s="44">
        <v>28621</v>
      </c>
      <c r="F133" s="45">
        <v>28556.4</v>
      </c>
      <c r="G133" s="45">
        <v>21209.191</v>
      </c>
      <c r="H133" s="46">
        <f t="shared" si="16"/>
        <v>74.10359875615806</v>
      </c>
      <c r="I133" s="46">
        <f t="shared" si="17"/>
        <v>74.27123516969925</v>
      </c>
      <c r="J133" s="25">
        <f t="shared" si="18"/>
        <v>-64.59999999999854</v>
      </c>
      <c r="K133" s="53">
        <v>28556.4</v>
      </c>
      <c r="L133" s="25">
        <f t="shared" si="19"/>
        <v>0</v>
      </c>
      <c r="M133" s="51"/>
      <c r="N133" s="73"/>
      <c r="O133" s="73"/>
      <c r="P133" s="51"/>
    </row>
    <row r="134" spans="1:16" ht="25.5" hidden="1">
      <c r="A134" s="61"/>
      <c r="B134" s="62"/>
      <c r="C134" s="43" t="s">
        <v>220</v>
      </c>
      <c r="D134" s="17" t="s">
        <v>221</v>
      </c>
      <c r="E134" s="44">
        <v>193721</v>
      </c>
      <c r="F134" s="45">
        <v>194715.86375</v>
      </c>
      <c r="G134" s="45">
        <v>151624.99297999998</v>
      </c>
      <c r="H134" s="46">
        <f t="shared" si="16"/>
        <v>78.269776111005</v>
      </c>
      <c r="I134" s="46">
        <f t="shared" si="17"/>
        <v>77.86987154507075</v>
      </c>
      <c r="J134" s="25">
        <f t="shared" si="18"/>
        <v>994.8637499999895</v>
      </c>
      <c r="K134" s="53">
        <v>194715.86375</v>
      </c>
      <c r="L134" s="25">
        <f t="shared" si="19"/>
        <v>0</v>
      </c>
      <c r="M134" s="51"/>
      <c r="N134" s="73"/>
      <c r="O134" s="73"/>
      <c r="P134" s="51"/>
    </row>
    <row r="135" spans="1:16" ht="15" hidden="1">
      <c r="A135" s="61"/>
      <c r="B135" s="62"/>
      <c r="C135" s="43" t="s">
        <v>222</v>
      </c>
      <c r="D135" s="17" t="s">
        <v>223</v>
      </c>
      <c r="E135" s="44">
        <v>20852</v>
      </c>
      <c r="F135" s="45">
        <v>20852</v>
      </c>
      <c r="G135" s="45">
        <v>14744.00769</v>
      </c>
      <c r="H135" s="46">
        <f t="shared" si="16"/>
        <v>70.70788264914637</v>
      </c>
      <c r="I135" s="46">
        <f t="shared" si="17"/>
        <v>70.70788264914637</v>
      </c>
      <c r="J135" s="25">
        <f t="shared" si="18"/>
        <v>0</v>
      </c>
      <c r="K135" s="53">
        <v>20852</v>
      </c>
      <c r="L135" s="25">
        <f t="shared" si="19"/>
        <v>0</v>
      </c>
      <c r="M135" s="51"/>
      <c r="N135" s="73"/>
      <c r="O135" s="73"/>
      <c r="P135" s="51"/>
    </row>
    <row r="136" spans="1:16" ht="38.25">
      <c r="A136" s="61">
        <v>15</v>
      </c>
      <c r="B136" s="62"/>
      <c r="C136" s="43" t="s">
        <v>435</v>
      </c>
      <c r="D136" s="17" t="s">
        <v>224</v>
      </c>
      <c r="E136" s="44">
        <f>SUM(E137:E139)</f>
        <v>363400</v>
      </c>
      <c r="F136" s="45">
        <v>373838</v>
      </c>
      <c r="G136" s="45">
        <v>276016.44436</v>
      </c>
      <c r="H136" s="46">
        <f t="shared" si="16"/>
        <v>75.95389222894883</v>
      </c>
      <c r="I136" s="46">
        <f t="shared" si="17"/>
        <v>73.8331695440271</v>
      </c>
      <c r="J136" s="25">
        <f t="shared" si="18"/>
        <v>10438</v>
      </c>
      <c r="K136" s="53">
        <v>644381</v>
      </c>
      <c r="L136" s="25">
        <f t="shared" si="19"/>
        <v>270543</v>
      </c>
      <c r="M136" s="41" t="s">
        <v>454</v>
      </c>
      <c r="N136" s="73" t="s">
        <v>455</v>
      </c>
      <c r="O136" s="73" t="s">
        <v>463</v>
      </c>
      <c r="P136" s="51"/>
    </row>
    <row r="137" spans="1:16" ht="15" hidden="1">
      <c r="A137" s="61"/>
      <c r="B137" s="62"/>
      <c r="C137" s="43" t="s">
        <v>7</v>
      </c>
      <c r="D137" s="17" t="s">
        <v>225</v>
      </c>
      <c r="E137" s="44">
        <v>3563</v>
      </c>
      <c r="F137" s="45">
        <v>7864.5</v>
      </c>
      <c r="G137" s="45">
        <v>6237.93436</v>
      </c>
      <c r="H137" s="46">
        <f t="shared" si="16"/>
        <v>175.0753398821218</v>
      </c>
      <c r="I137" s="46">
        <f t="shared" si="17"/>
        <v>79.31762171784602</v>
      </c>
      <c r="J137" s="25">
        <f t="shared" si="18"/>
        <v>4301.5</v>
      </c>
      <c r="K137" s="53">
        <v>7864.5</v>
      </c>
      <c r="L137" s="25">
        <f t="shared" si="19"/>
        <v>0</v>
      </c>
      <c r="M137" s="51"/>
      <c r="N137" s="73"/>
      <c r="O137" s="73"/>
      <c r="P137" s="51"/>
    </row>
    <row r="138" spans="1:16" ht="15" hidden="1">
      <c r="A138" s="61"/>
      <c r="B138" s="62"/>
      <c r="C138" s="43" t="s">
        <v>226</v>
      </c>
      <c r="D138" s="17" t="s">
        <v>227</v>
      </c>
      <c r="E138" s="44">
        <v>326742</v>
      </c>
      <c r="F138" s="45">
        <v>329846.65631</v>
      </c>
      <c r="G138" s="45">
        <v>251613.89294</v>
      </c>
      <c r="H138" s="46">
        <f t="shared" si="16"/>
        <v>77.00690236945357</v>
      </c>
      <c r="I138" s="46">
        <f t="shared" si="17"/>
        <v>76.28208081743462</v>
      </c>
      <c r="J138" s="25">
        <f t="shared" si="18"/>
        <v>3104.656309999991</v>
      </c>
      <c r="K138" s="53">
        <v>329846.65631</v>
      </c>
      <c r="L138" s="25">
        <f t="shared" si="19"/>
        <v>0</v>
      </c>
      <c r="M138" s="51"/>
      <c r="N138" s="73"/>
      <c r="O138" s="73"/>
      <c r="P138" s="51"/>
    </row>
    <row r="139" spans="1:16" ht="15" hidden="1">
      <c r="A139" s="61"/>
      <c r="B139" s="62"/>
      <c r="C139" s="43" t="s">
        <v>228</v>
      </c>
      <c r="D139" s="17" t="s">
        <v>229</v>
      </c>
      <c r="E139" s="44">
        <v>33095</v>
      </c>
      <c r="F139" s="45">
        <v>36142.288759999996</v>
      </c>
      <c r="G139" s="45">
        <v>18164.617059999997</v>
      </c>
      <c r="H139" s="46">
        <f t="shared" si="16"/>
        <v>54.88628814020243</v>
      </c>
      <c r="I139" s="46">
        <f t="shared" si="17"/>
        <v>50.25862413036622</v>
      </c>
      <c r="J139" s="25">
        <f t="shared" si="18"/>
        <v>3047.288759999996</v>
      </c>
      <c r="K139" s="53">
        <v>36142.288759999996</v>
      </c>
      <c r="L139" s="25">
        <f t="shared" si="19"/>
        <v>0</v>
      </c>
      <c r="M139" s="51"/>
      <c r="N139" s="73"/>
      <c r="O139" s="73"/>
      <c r="P139" s="51"/>
    </row>
    <row r="140" spans="1:16" ht="38.25">
      <c r="A140" s="61">
        <v>16</v>
      </c>
      <c r="B140" s="62"/>
      <c r="C140" s="43" t="s">
        <v>436</v>
      </c>
      <c r="D140" s="17" t="s">
        <v>230</v>
      </c>
      <c r="E140" s="44">
        <f>SUM(E141:E145)</f>
        <v>229693</v>
      </c>
      <c r="F140" s="45">
        <v>213381</v>
      </c>
      <c r="G140" s="45">
        <v>89445.29043000001</v>
      </c>
      <c r="H140" s="46">
        <f t="shared" si="16"/>
        <v>38.94123479165669</v>
      </c>
      <c r="I140" s="46">
        <f t="shared" si="17"/>
        <v>41.91811381050797</v>
      </c>
      <c r="J140" s="25">
        <f t="shared" si="18"/>
        <v>-16312</v>
      </c>
      <c r="K140" s="53">
        <v>206901</v>
      </c>
      <c r="L140" s="25">
        <f t="shared" si="19"/>
        <v>-6480</v>
      </c>
      <c r="M140" s="41" t="s">
        <v>454</v>
      </c>
      <c r="N140" s="73" t="s">
        <v>461</v>
      </c>
      <c r="O140" s="73" t="s">
        <v>462</v>
      </c>
      <c r="P140" s="51"/>
    </row>
    <row r="141" spans="1:16" ht="15" hidden="1">
      <c r="A141" s="61"/>
      <c r="B141" s="62"/>
      <c r="C141" s="43" t="s">
        <v>7</v>
      </c>
      <c r="D141" s="17" t="s">
        <v>231</v>
      </c>
      <c r="E141" s="44">
        <v>17104</v>
      </c>
      <c r="F141" s="45">
        <v>17139.912</v>
      </c>
      <c r="G141" s="45">
        <v>10773.240179999999</v>
      </c>
      <c r="H141" s="46">
        <f t="shared" si="16"/>
        <v>62.98667083723105</v>
      </c>
      <c r="I141" s="46">
        <f t="shared" si="17"/>
        <v>62.854699487371924</v>
      </c>
      <c r="J141" s="25">
        <f t="shared" si="18"/>
        <v>35.91200000000026</v>
      </c>
      <c r="K141" s="53">
        <v>17139.912</v>
      </c>
      <c r="L141" s="25">
        <f t="shared" si="19"/>
        <v>0</v>
      </c>
      <c r="M141" s="51"/>
      <c r="N141" s="51"/>
      <c r="O141" s="73"/>
      <c r="P141" s="51"/>
    </row>
    <row r="142" spans="1:16" ht="15" hidden="1">
      <c r="A142" s="61"/>
      <c r="B142" s="62"/>
      <c r="C142" s="43" t="s">
        <v>232</v>
      </c>
      <c r="D142" s="17" t="s">
        <v>233</v>
      </c>
      <c r="E142" s="44">
        <v>6429</v>
      </c>
      <c r="F142" s="45">
        <v>6429</v>
      </c>
      <c r="G142" s="45">
        <v>452.78018</v>
      </c>
      <c r="H142" s="46">
        <f t="shared" si="16"/>
        <v>7.042777725929382</v>
      </c>
      <c r="I142" s="46">
        <f t="shared" si="17"/>
        <v>7.042777725929382</v>
      </c>
      <c r="J142" s="25">
        <f t="shared" si="18"/>
        <v>0</v>
      </c>
      <c r="K142" s="53">
        <v>6429</v>
      </c>
      <c r="L142" s="25">
        <f t="shared" si="19"/>
        <v>0</v>
      </c>
      <c r="M142" s="51"/>
      <c r="N142" s="51"/>
      <c r="O142" s="73"/>
      <c r="P142" s="51"/>
    </row>
    <row r="143" spans="1:16" ht="25.5" hidden="1">
      <c r="A143" s="61"/>
      <c r="B143" s="62"/>
      <c r="C143" s="43" t="s">
        <v>234</v>
      </c>
      <c r="D143" s="17" t="s">
        <v>235</v>
      </c>
      <c r="E143" s="44">
        <v>119024</v>
      </c>
      <c r="F143" s="45">
        <v>119338.33935</v>
      </c>
      <c r="G143" s="45">
        <v>31330.34894</v>
      </c>
      <c r="H143" s="46">
        <f t="shared" si="16"/>
        <v>26.322715536362413</v>
      </c>
      <c r="I143" s="46">
        <f t="shared" si="17"/>
        <v>26.25338102628793</v>
      </c>
      <c r="J143" s="25">
        <f t="shared" si="18"/>
        <v>314.33934999999474</v>
      </c>
      <c r="K143" s="53">
        <v>119338.33935</v>
      </c>
      <c r="L143" s="25">
        <f t="shared" si="19"/>
        <v>0</v>
      </c>
      <c r="M143" s="51"/>
      <c r="N143" s="51"/>
      <c r="O143" s="73"/>
      <c r="P143" s="51"/>
    </row>
    <row r="144" spans="1:16" ht="15" hidden="1">
      <c r="A144" s="61"/>
      <c r="B144" s="62"/>
      <c r="C144" s="43" t="s">
        <v>236</v>
      </c>
      <c r="D144" s="17" t="s">
        <v>237</v>
      </c>
      <c r="E144" s="44">
        <v>70136</v>
      </c>
      <c r="F144" s="45">
        <v>70136</v>
      </c>
      <c r="G144" s="45">
        <v>41333.206119999995</v>
      </c>
      <c r="H144" s="46">
        <f t="shared" si="16"/>
        <v>58.932939032736385</v>
      </c>
      <c r="I144" s="46">
        <f t="shared" si="17"/>
        <v>58.932939032736385</v>
      </c>
      <c r="J144" s="25">
        <f t="shared" si="18"/>
        <v>0</v>
      </c>
      <c r="K144" s="53">
        <v>70136</v>
      </c>
      <c r="L144" s="25">
        <f t="shared" si="19"/>
        <v>0</v>
      </c>
      <c r="M144" s="51"/>
      <c r="N144" s="51"/>
      <c r="O144" s="73"/>
      <c r="P144" s="51"/>
    </row>
    <row r="145" spans="1:16" ht="15" hidden="1">
      <c r="A145" s="61"/>
      <c r="B145" s="62"/>
      <c r="C145" s="43" t="s">
        <v>238</v>
      </c>
      <c r="D145" s="17" t="s">
        <v>239</v>
      </c>
      <c r="E145" s="44">
        <v>17000</v>
      </c>
      <c r="F145" s="45">
        <v>17000</v>
      </c>
      <c r="G145" s="45">
        <v>5555.71501</v>
      </c>
      <c r="H145" s="46">
        <f t="shared" si="16"/>
        <v>32.68067652941176</v>
      </c>
      <c r="I145" s="46">
        <f t="shared" si="17"/>
        <v>32.68067652941176</v>
      </c>
      <c r="J145" s="25">
        <f t="shared" si="18"/>
        <v>0</v>
      </c>
      <c r="K145" s="53">
        <v>17000</v>
      </c>
      <c r="L145" s="25">
        <f t="shared" si="19"/>
        <v>0</v>
      </c>
      <c r="M145" s="51"/>
      <c r="N145" s="51"/>
      <c r="O145" s="73"/>
      <c r="P145" s="51"/>
    </row>
    <row r="146" spans="1:16" ht="38.25">
      <c r="A146" s="61">
        <v>17</v>
      </c>
      <c r="B146" s="62"/>
      <c r="C146" s="43" t="s">
        <v>437</v>
      </c>
      <c r="D146" s="17" t="s">
        <v>240</v>
      </c>
      <c r="E146" s="44">
        <f>SUM(E147:E149)</f>
        <v>92978</v>
      </c>
      <c r="F146" s="45">
        <v>91854</v>
      </c>
      <c r="G146" s="45">
        <v>71342.96086</v>
      </c>
      <c r="H146" s="46">
        <f t="shared" si="16"/>
        <v>76.73101256211147</v>
      </c>
      <c r="I146" s="46">
        <f t="shared" si="17"/>
        <v>77.66995542926819</v>
      </c>
      <c r="J146" s="25">
        <f t="shared" si="18"/>
        <v>-1124</v>
      </c>
      <c r="K146" s="53">
        <f>+'[1]Table1'!$D$375</f>
        <v>160945</v>
      </c>
      <c r="L146" s="25">
        <f t="shared" si="19"/>
        <v>69091</v>
      </c>
      <c r="M146" s="41" t="s">
        <v>454</v>
      </c>
      <c r="N146" s="51" t="s">
        <v>455</v>
      </c>
      <c r="O146" s="73" t="s">
        <v>460</v>
      </c>
      <c r="P146" s="51"/>
    </row>
    <row r="147" spans="1:16" ht="15" hidden="1">
      <c r="A147" s="61"/>
      <c r="B147" s="62"/>
      <c r="C147" s="43" t="s">
        <v>7</v>
      </c>
      <c r="D147" s="17" t="s">
        <v>241</v>
      </c>
      <c r="E147" s="44">
        <v>20520</v>
      </c>
      <c r="F147" s="45">
        <v>20157.825</v>
      </c>
      <c r="G147" s="45">
        <v>14830.8305</v>
      </c>
      <c r="H147" s="46">
        <f t="shared" si="16"/>
        <v>72.27500243664717</v>
      </c>
      <c r="I147" s="46">
        <f t="shared" si="17"/>
        <v>73.57356510437013</v>
      </c>
      <c r="J147" s="25">
        <f t="shared" si="18"/>
        <v>-362.1749999999993</v>
      </c>
      <c r="K147" s="53">
        <v>20157.825</v>
      </c>
      <c r="L147" s="25">
        <f t="shared" si="19"/>
        <v>0</v>
      </c>
      <c r="M147" s="51"/>
      <c r="N147" s="51"/>
      <c r="O147" s="73"/>
      <c r="P147" s="51"/>
    </row>
    <row r="148" spans="1:16" ht="15" hidden="1">
      <c r="A148" s="61"/>
      <c r="B148" s="62"/>
      <c r="C148" s="43" t="s">
        <v>242</v>
      </c>
      <c r="D148" s="17" t="s">
        <v>243</v>
      </c>
      <c r="E148" s="44">
        <v>4403</v>
      </c>
      <c r="F148" s="45">
        <v>4403</v>
      </c>
      <c r="G148" s="45">
        <v>2195.4557</v>
      </c>
      <c r="H148" s="46">
        <f aca="true" t="shared" si="20" ref="H148:H172">G148/E148*100</f>
        <v>49.86272314331138</v>
      </c>
      <c r="I148" s="46">
        <f aca="true" t="shared" si="21" ref="I148:I172">G148/F148*100</f>
        <v>49.86272314331138</v>
      </c>
      <c r="J148" s="25">
        <f aca="true" t="shared" si="22" ref="J148:J172">F148-E148</f>
        <v>0</v>
      </c>
      <c r="K148" s="53">
        <v>4403</v>
      </c>
      <c r="L148" s="25">
        <f aca="true" t="shared" si="23" ref="L148:L167">+K148-F148</f>
        <v>0</v>
      </c>
      <c r="M148" s="51"/>
      <c r="N148" s="51"/>
      <c r="O148" s="73"/>
      <c r="P148" s="51"/>
    </row>
    <row r="149" spans="1:16" ht="15" hidden="1">
      <c r="A149" s="61"/>
      <c r="B149" s="62"/>
      <c r="C149" s="43" t="s">
        <v>244</v>
      </c>
      <c r="D149" s="17" t="s">
        <v>245</v>
      </c>
      <c r="E149" s="44">
        <v>68055</v>
      </c>
      <c r="F149" s="45">
        <v>68415.66</v>
      </c>
      <c r="G149" s="45">
        <v>54316.67466</v>
      </c>
      <c r="H149" s="46">
        <f t="shared" si="20"/>
        <v>79.81290817720961</v>
      </c>
      <c r="I149" s="46">
        <f t="shared" si="21"/>
        <v>79.39216644259514</v>
      </c>
      <c r="J149" s="25">
        <f t="shared" si="22"/>
        <v>360.6600000000035</v>
      </c>
      <c r="K149" s="53">
        <v>68415.66</v>
      </c>
      <c r="L149" s="25">
        <f t="shared" si="23"/>
        <v>0</v>
      </c>
      <c r="M149" s="51"/>
      <c r="N149" s="51"/>
      <c r="O149" s="73"/>
      <c r="P149" s="51"/>
    </row>
    <row r="150" spans="1:16" ht="38.25">
      <c r="A150" s="61">
        <v>18</v>
      </c>
      <c r="B150" s="62"/>
      <c r="C150" s="43" t="s">
        <v>438</v>
      </c>
      <c r="D150" s="17" t="s">
        <v>246</v>
      </c>
      <c r="E150" s="44">
        <f>SUM(E151:E153)</f>
        <v>143854</v>
      </c>
      <c r="F150" s="45">
        <v>217464</v>
      </c>
      <c r="G150" s="45">
        <v>1916.3</v>
      </c>
      <c r="H150" s="46">
        <f t="shared" si="20"/>
        <v>1.33211450498422</v>
      </c>
      <c r="I150" s="46">
        <f t="shared" si="21"/>
        <v>0.8812033256079167</v>
      </c>
      <c r="J150" s="25">
        <f t="shared" si="22"/>
        <v>73610</v>
      </c>
      <c r="K150" s="53">
        <f>+'[1]Table1'!$D$386</f>
        <v>169126</v>
      </c>
      <c r="L150" s="25">
        <f t="shared" si="23"/>
        <v>-48338</v>
      </c>
      <c r="M150" s="41" t="s">
        <v>457</v>
      </c>
      <c r="N150" s="51" t="s">
        <v>455</v>
      </c>
      <c r="O150" s="73" t="s">
        <v>460</v>
      </c>
      <c r="P150" s="51" t="s">
        <v>480</v>
      </c>
    </row>
    <row r="151" spans="1:16" ht="25.5" hidden="1">
      <c r="A151" s="61"/>
      <c r="B151" s="62"/>
      <c r="C151" s="43" t="s">
        <v>247</v>
      </c>
      <c r="D151" s="17" t="s">
        <v>248</v>
      </c>
      <c r="E151" s="44">
        <v>116621</v>
      </c>
      <c r="F151" s="45">
        <v>116620.6</v>
      </c>
      <c r="G151" s="45">
        <v>1080</v>
      </c>
      <c r="H151" s="46">
        <f t="shared" si="20"/>
        <v>0.9260767786247759</v>
      </c>
      <c r="I151" s="46">
        <f t="shared" si="21"/>
        <v>0.926079954999374</v>
      </c>
      <c r="J151" s="25">
        <f t="shared" si="22"/>
        <v>-0.39999999999417923</v>
      </c>
      <c r="K151" s="53">
        <v>116620.6</v>
      </c>
      <c r="L151" s="25">
        <f t="shared" si="23"/>
        <v>0</v>
      </c>
      <c r="M151" s="51"/>
      <c r="N151" s="51"/>
      <c r="O151" s="73"/>
      <c r="P151" s="51"/>
    </row>
    <row r="152" spans="1:16" ht="25.5" hidden="1">
      <c r="A152" s="61"/>
      <c r="B152" s="62"/>
      <c r="C152" s="43" t="s">
        <v>249</v>
      </c>
      <c r="D152" s="17" t="s">
        <v>250</v>
      </c>
      <c r="E152" s="44">
        <v>26733</v>
      </c>
      <c r="F152" s="45">
        <v>26733</v>
      </c>
      <c r="G152" s="45">
        <v>686.3</v>
      </c>
      <c r="H152" s="46">
        <f t="shared" si="20"/>
        <v>2.5672389930049</v>
      </c>
      <c r="I152" s="46">
        <f t="shared" si="21"/>
        <v>2.5672389930049</v>
      </c>
      <c r="J152" s="25">
        <f t="shared" si="22"/>
        <v>0</v>
      </c>
      <c r="K152" s="53">
        <v>26733</v>
      </c>
      <c r="L152" s="25">
        <f t="shared" si="23"/>
        <v>0</v>
      </c>
      <c r="M152" s="51"/>
      <c r="N152" s="51"/>
      <c r="O152" s="73"/>
      <c r="P152" s="51"/>
    </row>
    <row r="153" spans="1:16" ht="25.5" hidden="1">
      <c r="A153" s="61"/>
      <c r="B153" s="62"/>
      <c r="C153" s="43" t="s">
        <v>251</v>
      </c>
      <c r="D153" s="17" t="s">
        <v>252</v>
      </c>
      <c r="E153" s="44">
        <v>500</v>
      </c>
      <c r="F153" s="45">
        <v>500</v>
      </c>
      <c r="G153" s="45">
        <v>150</v>
      </c>
      <c r="H153" s="46">
        <f t="shared" si="20"/>
        <v>30</v>
      </c>
      <c r="I153" s="46">
        <f t="shared" si="21"/>
        <v>30</v>
      </c>
      <c r="J153" s="25">
        <f t="shared" si="22"/>
        <v>0</v>
      </c>
      <c r="K153" s="53">
        <v>500</v>
      </c>
      <c r="L153" s="25">
        <f t="shared" si="23"/>
        <v>0</v>
      </c>
      <c r="M153" s="51"/>
      <c r="N153" s="51"/>
      <c r="O153" s="73"/>
      <c r="P153" s="51"/>
    </row>
    <row r="154" spans="1:16" ht="38.25">
      <c r="A154" s="61">
        <v>19</v>
      </c>
      <c r="B154" s="62"/>
      <c r="C154" s="43" t="s">
        <v>439</v>
      </c>
      <c r="D154" s="17" t="s">
        <v>253</v>
      </c>
      <c r="E154" s="44">
        <f>SUM(E155:E158)+1</f>
        <v>378954</v>
      </c>
      <c r="F154" s="45">
        <v>464613</v>
      </c>
      <c r="G154" s="45">
        <v>190461.23115</v>
      </c>
      <c r="H154" s="46">
        <f t="shared" si="20"/>
        <v>50.25972311942874</v>
      </c>
      <c r="I154" s="46">
        <f t="shared" si="21"/>
        <v>40.993521737446</v>
      </c>
      <c r="J154" s="25">
        <f t="shared" si="22"/>
        <v>85659</v>
      </c>
      <c r="K154" s="53">
        <f>+'[1]Table1'!$D$395</f>
        <v>259392</v>
      </c>
      <c r="L154" s="25">
        <f t="shared" si="23"/>
        <v>-205221</v>
      </c>
      <c r="M154" s="51" t="s">
        <v>458</v>
      </c>
      <c r="N154" s="51" t="s">
        <v>455</v>
      </c>
      <c r="O154" s="73" t="s">
        <v>473</v>
      </c>
      <c r="P154" s="51" t="s">
        <v>485</v>
      </c>
    </row>
    <row r="155" spans="1:16" ht="15" hidden="1">
      <c r="A155" s="61"/>
      <c r="B155" s="62"/>
      <c r="C155" s="43" t="s">
        <v>7</v>
      </c>
      <c r="D155" s="17" t="s">
        <v>254</v>
      </c>
      <c r="E155" s="44">
        <v>24759</v>
      </c>
      <c r="F155" s="45">
        <v>24985.647</v>
      </c>
      <c r="G155" s="45">
        <v>16082.021949999998</v>
      </c>
      <c r="H155" s="46">
        <f t="shared" si="20"/>
        <v>64.9542467385597</v>
      </c>
      <c r="I155" s="46">
        <f t="shared" si="21"/>
        <v>64.36504105737185</v>
      </c>
      <c r="J155" s="25">
        <f t="shared" si="22"/>
        <v>226.64700000000084</v>
      </c>
      <c r="K155" s="53">
        <v>24985.647</v>
      </c>
      <c r="L155" s="25">
        <f t="shared" si="23"/>
        <v>0</v>
      </c>
      <c r="M155" s="51"/>
      <c r="N155" s="51"/>
      <c r="O155" s="73"/>
      <c r="P155" s="51"/>
    </row>
    <row r="156" spans="1:16" ht="15" hidden="1">
      <c r="A156" s="61"/>
      <c r="B156" s="62"/>
      <c r="C156" s="43" t="s">
        <v>255</v>
      </c>
      <c r="D156" s="17" t="s">
        <v>256</v>
      </c>
      <c r="E156" s="44">
        <v>230396</v>
      </c>
      <c r="F156" s="45">
        <v>240071.16</v>
      </c>
      <c r="G156" s="45">
        <v>119964.07638</v>
      </c>
      <c r="H156" s="46">
        <f t="shared" si="20"/>
        <v>52.06864545391413</v>
      </c>
      <c r="I156" s="46">
        <f t="shared" si="21"/>
        <v>49.970215656057974</v>
      </c>
      <c r="J156" s="25">
        <f t="shared" si="22"/>
        <v>9675.160000000003</v>
      </c>
      <c r="K156" s="53">
        <v>240071.16</v>
      </c>
      <c r="L156" s="25">
        <f t="shared" si="23"/>
        <v>0</v>
      </c>
      <c r="M156" s="51"/>
      <c r="N156" s="51"/>
      <c r="O156" s="73"/>
      <c r="P156" s="51"/>
    </row>
    <row r="157" spans="1:16" ht="25.5" hidden="1">
      <c r="A157" s="61"/>
      <c r="B157" s="62"/>
      <c r="C157" s="43" t="s">
        <v>257</v>
      </c>
      <c r="D157" s="17" t="s">
        <v>258</v>
      </c>
      <c r="E157" s="44">
        <v>86338</v>
      </c>
      <c r="F157" s="45">
        <v>86945.09</v>
      </c>
      <c r="G157" s="45">
        <v>51292.15782</v>
      </c>
      <c r="H157" s="46">
        <f t="shared" si="20"/>
        <v>59.40855454145336</v>
      </c>
      <c r="I157" s="46">
        <f t="shared" si="21"/>
        <v>58.99373710464847</v>
      </c>
      <c r="J157" s="25">
        <f t="shared" si="22"/>
        <v>607.0899999999965</v>
      </c>
      <c r="K157" s="53">
        <v>86945.09</v>
      </c>
      <c r="L157" s="25">
        <f t="shared" si="23"/>
        <v>0</v>
      </c>
      <c r="M157" s="51"/>
      <c r="N157" s="51"/>
      <c r="O157" s="73"/>
      <c r="P157" s="51"/>
    </row>
    <row r="158" spans="1:16" ht="15" hidden="1">
      <c r="A158" s="61"/>
      <c r="B158" s="62"/>
      <c r="C158" s="43" t="s">
        <v>259</v>
      </c>
      <c r="D158" s="17" t="s">
        <v>260</v>
      </c>
      <c r="E158" s="44">
        <v>37460</v>
      </c>
      <c r="F158" s="45">
        <v>37460</v>
      </c>
      <c r="G158" s="45">
        <v>3122.975</v>
      </c>
      <c r="H158" s="46">
        <f t="shared" si="20"/>
        <v>8.336825947677523</v>
      </c>
      <c r="I158" s="46">
        <f t="shared" si="21"/>
        <v>8.336825947677523</v>
      </c>
      <c r="J158" s="25">
        <f t="shared" si="22"/>
        <v>0</v>
      </c>
      <c r="K158" s="53">
        <v>37460</v>
      </c>
      <c r="L158" s="25">
        <f t="shared" si="23"/>
        <v>0</v>
      </c>
      <c r="M158" s="51"/>
      <c r="N158" s="51"/>
      <c r="O158" s="73"/>
      <c r="P158" s="51"/>
    </row>
    <row r="159" spans="1:16" ht="51">
      <c r="A159" s="61">
        <v>20</v>
      </c>
      <c r="B159" s="62"/>
      <c r="C159" s="43" t="s">
        <v>440</v>
      </c>
      <c r="D159" s="17" t="s">
        <v>261</v>
      </c>
      <c r="E159" s="44">
        <f>SUM(E160:E162)</f>
        <v>348235</v>
      </c>
      <c r="F159" s="45">
        <v>340068</v>
      </c>
      <c r="G159" s="45">
        <v>270138.38541000005</v>
      </c>
      <c r="H159" s="46">
        <f t="shared" si="20"/>
        <v>77.57358835556451</v>
      </c>
      <c r="I159" s="46">
        <f t="shared" si="21"/>
        <v>79.43657898126258</v>
      </c>
      <c r="J159" s="25">
        <f t="shared" si="22"/>
        <v>-8167</v>
      </c>
      <c r="K159" s="53">
        <f>+'[1]Table1'!$D$409</f>
        <v>243823</v>
      </c>
      <c r="L159" s="25">
        <f t="shared" si="23"/>
        <v>-96245</v>
      </c>
      <c r="M159" s="41" t="s">
        <v>453</v>
      </c>
      <c r="N159" s="51" t="s">
        <v>455</v>
      </c>
      <c r="O159" s="73" t="s">
        <v>463</v>
      </c>
      <c r="P159" s="51" t="s">
        <v>481</v>
      </c>
    </row>
    <row r="160" spans="1:16" ht="15" hidden="1">
      <c r="A160" s="61"/>
      <c r="B160" s="62"/>
      <c r="C160" s="43" t="s">
        <v>7</v>
      </c>
      <c r="D160" s="17" t="s">
        <v>262</v>
      </c>
      <c r="E160" s="44">
        <v>34499</v>
      </c>
      <c r="F160" s="45">
        <v>34330.522020000004</v>
      </c>
      <c r="G160" s="45">
        <v>25251.20492</v>
      </c>
      <c r="H160" s="46">
        <f t="shared" si="20"/>
        <v>73.19401988463434</v>
      </c>
      <c r="I160" s="46">
        <f t="shared" si="21"/>
        <v>73.55322154812954</v>
      </c>
      <c r="J160" s="25">
        <f t="shared" si="22"/>
        <v>-168.47797999999602</v>
      </c>
      <c r="K160" s="53">
        <v>34330.522020000004</v>
      </c>
      <c r="L160" s="25">
        <f t="shared" si="23"/>
        <v>0</v>
      </c>
      <c r="M160" s="51"/>
      <c r="N160" s="51"/>
      <c r="O160" s="73"/>
      <c r="P160" s="51"/>
    </row>
    <row r="161" spans="1:16" ht="25.5" hidden="1">
      <c r="A161" s="61"/>
      <c r="B161" s="62"/>
      <c r="C161" s="43" t="s">
        <v>263</v>
      </c>
      <c r="D161" s="17" t="s">
        <v>264</v>
      </c>
      <c r="E161" s="44">
        <v>250213</v>
      </c>
      <c r="F161" s="45">
        <v>243255.42535</v>
      </c>
      <c r="G161" s="45">
        <v>203258.12868</v>
      </c>
      <c r="H161" s="46">
        <f t="shared" si="20"/>
        <v>81.23404006986048</v>
      </c>
      <c r="I161" s="46">
        <f t="shared" si="21"/>
        <v>83.55749039823009</v>
      </c>
      <c r="J161" s="25">
        <f t="shared" si="22"/>
        <v>-6957.574649999995</v>
      </c>
      <c r="K161" s="53">
        <v>243255.42535</v>
      </c>
      <c r="L161" s="25">
        <f t="shared" si="23"/>
        <v>0</v>
      </c>
      <c r="M161" s="51"/>
      <c r="N161" s="51"/>
      <c r="O161" s="73"/>
      <c r="P161" s="51"/>
    </row>
    <row r="162" spans="1:16" ht="15" hidden="1">
      <c r="A162" s="61"/>
      <c r="B162" s="62"/>
      <c r="C162" s="43" t="s">
        <v>265</v>
      </c>
      <c r="D162" s="17" t="s">
        <v>266</v>
      </c>
      <c r="E162" s="44">
        <v>63523</v>
      </c>
      <c r="F162" s="45">
        <v>64191.81974</v>
      </c>
      <c r="G162" s="45">
        <v>41629.051810000004</v>
      </c>
      <c r="H162" s="46">
        <f t="shared" si="20"/>
        <v>65.53382524439967</v>
      </c>
      <c r="I162" s="46">
        <f t="shared" si="21"/>
        <v>64.8510230409617</v>
      </c>
      <c r="J162" s="25">
        <f t="shared" si="22"/>
        <v>668.819739999999</v>
      </c>
      <c r="K162" s="53">
        <v>64191.81974</v>
      </c>
      <c r="L162" s="25">
        <f t="shared" si="23"/>
        <v>0</v>
      </c>
      <c r="M162" s="51"/>
      <c r="N162" s="51"/>
      <c r="O162" s="73"/>
      <c r="P162" s="51"/>
    </row>
    <row r="163" spans="1:16" ht="51">
      <c r="A163" s="61">
        <v>21</v>
      </c>
      <c r="B163" s="62"/>
      <c r="C163" s="43" t="s">
        <v>441</v>
      </c>
      <c r="D163" s="17" t="s">
        <v>267</v>
      </c>
      <c r="E163" s="44">
        <f>SUM(E164:E166)</f>
        <v>33100</v>
      </c>
      <c r="F163" s="45">
        <v>33689</v>
      </c>
      <c r="G163" s="45">
        <v>18319.43014</v>
      </c>
      <c r="H163" s="46">
        <f t="shared" si="20"/>
        <v>55.34571039274925</v>
      </c>
      <c r="I163" s="46">
        <f t="shared" si="21"/>
        <v>54.378076345394646</v>
      </c>
      <c r="J163" s="25">
        <f t="shared" si="22"/>
        <v>589</v>
      </c>
      <c r="K163" s="53">
        <f>+'[1]Table1'!$D$425</f>
        <v>36000</v>
      </c>
      <c r="L163" s="25">
        <f t="shared" si="23"/>
        <v>2311</v>
      </c>
      <c r="M163" s="41" t="s">
        <v>453</v>
      </c>
      <c r="N163" s="51" t="s">
        <v>455</v>
      </c>
      <c r="O163" s="73" t="s">
        <v>463</v>
      </c>
      <c r="P163" s="51" t="s">
        <v>481</v>
      </c>
    </row>
    <row r="164" spans="1:16" ht="25.5" hidden="1">
      <c r="A164" s="61"/>
      <c r="B164" s="62"/>
      <c r="C164" s="43" t="s">
        <v>268</v>
      </c>
      <c r="D164" s="17" t="s">
        <v>269</v>
      </c>
      <c r="E164" s="44">
        <v>24790</v>
      </c>
      <c r="F164" s="45">
        <v>24790</v>
      </c>
      <c r="G164" s="45">
        <v>11588.795279999998</v>
      </c>
      <c r="H164" s="46">
        <f t="shared" si="20"/>
        <v>46.747863170633316</v>
      </c>
      <c r="I164" s="46">
        <f t="shared" si="21"/>
        <v>46.747863170633316</v>
      </c>
      <c r="J164" s="25">
        <f t="shared" si="22"/>
        <v>0</v>
      </c>
      <c r="K164" s="53">
        <v>24790</v>
      </c>
      <c r="L164" s="25">
        <f t="shared" si="23"/>
        <v>0</v>
      </c>
      <c r="M164" s="51"/>
      <c r="N164" s="51"/>
      <c r="O164" s="73"/>
      <c r="P164" s="51"/>
    </row>
    <row r="165" spans="1:16" ht="15" hidden="1">
      <c r="A165" s="61"/>
      <c r="B165" s="62"/>
      <c r="C165" s="43" t="s">
        <v>270</v>
      </c>
      <c r="D165" s="17" t="s">
        <v>271</v>
      </c>
      <c r="E165" s="44">
        <v>3595</v>
      </c>
      <c r="F165" s="45">
        <v>3595</v>
      </c>
      <c r="G165" s="45">
        <v>3495</v>
      </c>
      <c r="H165" s="46">
        <f t="shared" si="20"/>
        <v>97.2183588317107</v>
      </c>
      <c r="I165" s="46">
        <f t="shared" si="21"/>
        <v>97.2183588317107</v>
      </c>
      <c r="J165" s="25">
        <f t="shared" si="22"/>
        <v>0</v>
      </c>
      <c r="K165" s="53">
        <v>3595</v>
      </c>
      <c r="L165" s="25">
        <f t="shared" si="23"/>
        <v>0</v>
      </c>
      <c r="M165" s="51"/>
      <c r="N165" s="51"/>
      <c r="O165" s="73"/>
      <c r="P165" s="51"/>
    </row>
    <row r="166" spans="1:16" ht="25.5" hidden="1">
      <c r="A166" s="61"/>
      <c r="B166" s="62"/>
      <c r="C166" s="43" t="s">
        <v>272</v>
      </c>
      <c r="D166" s="17" t="s">
        <v>273</v>
      </c>
      <c r="E166" s="44">
        <v>4715</v>
      </c>
      <c r="F166" s="45">
        <v>4715</v>
      </c>
      <c r="G166" s="45">
        <v>3235.6348599999997</v>
      </c>
      <c r="H166" s="46">
        <f t="shared" si="20"/>
        <v>68.62428123011665</v>
      </c>
      <c r="I166" s="46">
        <f t="shared" si="21"/>
        <v>68.62428123011665</v>
      </c>
      <c r="J166" s="25">
        <f t="shared" si="22"/>
        <v>0</v>
      </c>
      <c r="K166" s="53">
        <v>4715</v>
      </c>
      <c r="L166" s="25">
        <f t="shared" si="23"/>
        <v>0</v>
      </c>
      <c r="M166" s="51"/>
      <c r="N166" s="51"/>
      <c r="O166" s="73"/>
      <c r="P166" s="51"/>
    </row>
    <row r="167" spans="1:16" ht="41.25" customHeight="1">
      <c r="A167" s="61">
        <v>22</v>
      </c>
      <c r="B167" s="62"/>
      <c r="C167" s="43" t="s">
        <v>442</v>
      </c>
      <c r="D167" s="17" t="s">
        <v>274</v>
      </c>
      <c r="E167" s="44">
        <v>8182122</v>
      </c>
      <c r="F167" s="45">
        <v>8040453</v>
      </c>
      <c r="G167" s="45">
        <v>5961290.971609999</v>
      </c>
      <c r="H167" s="46">
        <f t="shared" si="20"/>
        <v>72.85751754385964</v>
      </c>
      <c r="I167" s="46">
        <f t="shared" si="21"/>
        <v>74.14123273415066</v>
      </c>
      <c r="J167" s="25">
        <f t="shared" si="22"/>
        <v>-141669</v>
      </c>
      <c r="K167" s="53">
        <f>+'[1]Table1'!$D$435</f>
        <v>6755000</v>
      </c>
      <c r="L167" s="25">
        <f t="shared" si="23"/>
        <v>-1285453</v>
      </c>
      <c r="M167" s="40" t="s">
        <v>456</v>
      </c>
      <c r="N167" s="41" t="s">
        <v>471</v>
      </c>
      <c r="O167" s="74" t="s">
        <v>463</v>
      </c>
      <c r="P167" s="51" t="s">
        <v>479</v>
      </c>
    </row>
    <row r="168" spans="1:16" ht="38.25">
      <c r="A168" s="61">
        <v>23</v>
      </c>
      <c r="B168" s="62"/>
      <c r="C168" s="43" t="s">
        <v>443</v>
      </c>
      <c r="D168" s="17" t="s">
        <v>304</v>
      </c>
      <c r="E168" s="44">
        <v>709120</v>
      </c>
      <c r="F168" s="45">
        <v>719056</v>
      </c>
      <c r="G168" s="45">
        <v>261283.8276</v>
      </c>
      <c r="H168" s="46">
        <f t="shared" si="20"/>
        <v>36.84620763763537</v>
      </c>
      <c r="I168" s="46">
        <f t="shared" si="21"/>
        <v>36.33706242629225</v>
      </c>
      <c r="J168" s="25">
        <f t="shared" si="22"/>
        <v>9936</v>
      </c>
      <c r="K168" s="54"/>
      <c r="L168" s="25"/>
      <c r="M168" s="41" t="s">
        <v>457</v>
      </c>
      <c r="N168" s="51" t="s">
        <v>455</v>
      </c>
      <c r="O168" s="73" t="s">
        <v>473</v>
      </c>
      <c r="P168" s="51" t="s">
        <v>483</v>
      </c>
    </row>
    <row r="169" spans="1:16" ht="38.25">
      <c r="A169" s="61">
        <v>24</v>
      </c>
      <c r="B169" s="62"/>
      <c r="C169" s="43" t="s">
        <v>444</v>
      </c>
      <c r="D169" s="17" t="s">
        <v>313</v>
      </c>
      <c r="E169" s="44">
        <v>379215</v>
      </c>
      <c r="F169" s="45">
        <v>378881</v>
      </c>
      <c r="G169" s="45">
        <v>331905.10156</v>
      </c>
      <c r="H169" s="46">
        <f t="shared" si="20"/>
        <v>87.52425446250807</v>
      </c>
      <c r="I169" s="46">
        <f t="shared" si="21"/>
        <v>87.60141088098902</v>
      </c>
      <c r="J169" s="25">
        <f t="shared" si="22"/>
        <v>-334</v>
      </c>
      <c r="K169" s="53">
        <f>+'[1]Table1'!$D$490</f>
        <v>230716</v>
      </c>
      <c r="L169" s="25">
        <f>+K169-F169</f>
        <v>-148165</v>
      </c>
      <c r="M169" s="41" t="s">
        <v>454</v>
      </c>
      <c r="N169" s="68" t="s">
        <v>455</v>
      </c>
      <c r="O169" s="69" t="s">
        <v>473</v>
      </c>
      <c r="P169" s="69" t="s">
        <v>499</v>
      </c>
    </row>
    <row r="170" spans="1:16" ht="51">
      <c r="A170" s="61">
        <v>25</v>
      </c>
      <c r="B170" s="62"/>
      <c r="C170" s="43" t="s">
        <v>445</v>
      </c>
      <c r="D170" s="17" t="s">
        <v>321</v>
      </c>
      <c r="E170" s="44">
        <v>7020075</v>
      </c>
      <c r="F170" s="45">
        <v>6924200</v>
      </c>
      <c r="G170" s="45">
        <v>4294071.40572</v>
      </c>
      <c r="H170" s="46">
        <f t="shared" si="20"/>
        <v>61.168454834456895</v>
      </c>
      <c r="I170" s="46">
        <f t="shared" si="21"/>
        <v>62.01541558187228</v>
      </c>
      <c r="J170" s="25">
        <f t="shared" si="22"/>
        <v>-95875</v>
      </c>
      <c r="K170" s="53">
        <v>5068274</v>
      </c>
      <c r="L170" s="25">
        <f>+K170-F170</f>
        <v>-1855926</v>
      </c>
      <c r="M170" s="41" t="s">
        <v>453</v>
      </c>
      <c r="N170" s="73" t="s">
        <v>471</v>
      </c>
      <c r="O170" s="73" t="s">
        <v>463</v>
      </c>
      <c r="P170" s="51" t="s">
        <v>479</v>
      </c>
    </row>
    <row r="171" spans="1:16" ht="51">
      <c r="A171" s="61">
        <v>26</v>
      </c>
      <c r="B171" s="62"/>
      <c r="C171" s="43" t="s">
        <v>446</v>
      </c>
      <c r="D171" s="17" t="s">
        <v>333</v>
      </c>
      <c r="E171" s="44">
        <v>659009</v>
      </c>
      <c r="F171" s="45">
        <v>735562</v>
      </c>
      <c r="G171" s="45">
        <v>201458.07364</v>
      </c>
      <c r="H171" s="46">
        <f t="shared" si="20"/>
        <v>30.569851646942602</v>
      </c>
      <c r="I171" s="46">
        <f t="shared" si="21"/>
        <v>27.38831990233318</v>
      </c>
      <c r="J171" s="25">
        <f t="shared" si="22"/>
        <v>76553</v>
      </c>
      <c r="K171" s="53">
        <v>399612</v>
      </c>
      <c r="L171" s="25">
        <f>+K171-F171</f>
        <v>-335950</v>
      </c>
      <c r="M171" s="41" t="s">
        <v>453</v>
      </c>
      <c r="N171" s="73" t="s">
        <v>461</v>
      </c>
      <c r="O171" s="73" t="s">
        <v>462</v>
      </c>
      <c r="P171" s="51"/>
    </row>
    <row r="172" spans="1:16" ht="51">
      <c r="A172" s="61">
        <v>27</v>
      </c>
      <c r="B172" s="62"/>
      <c r="C172" s="43" t="s">
        <v>414</v>
      </c>
      <c r="D172" s="17" t="s">
        <v>148</v>
      </c>
      <c r="E172" s="44">
        <f>SUM(E92:E94)-1</f>
        <v>2204920</v>
      </c>
      <c r="F172" s="45">
        <v>2511852</v>
      </c>
      <c r="G172" s="45">
        <v>1372295.8286700002</v>
      </c>
      <c r="H172" s="46">
        <f t="shared" si="20"/>
        <v>62.2378965527094</v>
      </c>
      <c r="I172" s="46">
        <f t="shared" si="21"/>
        <v>54.632829827155426</v>
      </c>
      <c r="J172" s="25">
        <f t="shared" si="22"/>
        <v>306932</v>
      </c>
      <c r="K172" s="54">
        <v>2689290</v>
      </c>
      <c r="L172" s="25">
        <f>+K172-F172</f>
        <v>177438</v>
      </c>
      <c r="M172" s="41" t="s">
        <v>453</v>
      </c>
      <c r="N172" s="74" t="s">
        <v>459</v>
      </c>
      <c r="O172" s="73" t="s">
        <v>463</v>
      </c>
      <c r="P172" s="73" t="s">
        <v>481</v>
      </c>
    </row>
    <row r="173" spans="1:16" ht="51">
      <c r="A173" s="61"/>
      <c r="B173" s="62" t="s">
        <v>474</v>
      </c>
      <c r="C173" s="43" t="s">
        <v>472</v>
      </c>
      <c r="D173" s="17"/>
      <c r="E173" s="44"/>
      <c r="F173" s="45"/>
      <c r="G173" s="45"/>
      <c r="H173" s="46"/>
      <c r="I173" s="46"/>
      <c r="J173" s="25"/>
      <c r="K173" s="54"/>
      <c r="L173" s="25"/>
      <c r="M173" s="41" t="s">
        <v>453</v>
      </c>
      <c r="N173" s="74" t="s">
        <v>459</v>
      </c>
      <c r="O173" s="74" t="s">
        <v>462</v>
      </c>
      <c r="P173" s="73" t="s">
        <v>490</v>
      </c>
    </row>
    <row r="174" spans="1:16" ht="51">
      <c r="A174" s="61"/>
      <c r="B174" s="62" t="s">
        <v>475</v>
      </c>
      <c r="C174" s="43" t="s">
        <v>415</v>
      </c>
      <c r="D174" s="17" t="s">
        <v>397</v>
      </c>
      <c r="E174" s="44">
        <v>33168</v>
      </c>
      <c r="F174" s="45">
        <v>35220</v>
      </c>
      <c r="G174" s="45">
        <v>8370.35</v>
      </c>
      <c r="H174" s="46">
        <f>G174/E174*100</f>
        <v>25.23622165943078</v>
      </c>
      <c r="I174" s="46">
        <f>G174/F174*100</f>
        <v>23.76590005678592</v>
      </c>
      <c r="J174" s="25">
        <f>F174-E174</f>
        <v>2052</v>
      </c>
      <c r="K174" s="54">
        <v>13153</v>
      </c>
      <c r="L174" s="25">
        <f>+K174-F174</f>
        <v>-22067</v>
      </c>
      <c r="M174" s="41" t="s">
        <v>453</v>
      </c>
      <c r="N174" s="73" t="s">
        <v>459</v>
      </c>
      <c r="O174" s="73" t="s">
        <v>463</v>
      </c>
      <c r="P174" s="73" t="s">
        <v>481</v>
      </c>
    </row>
    <row r="175" spans="1:16" ht="51">
      <c r="A175" s="61">
        <v>28</v>
      </c>
      <c r="B175" s="62"/>
      <c r="C175" s="43" t="s">
        <v>447</v>
      </c>
      <c r="D175" s="17" t="s">
        <v>357</v>
      </c>
      <c r="E175" s="44">
        <v>792074</v>
      </c>
      <c r="F175" s="45">
        <v>782631</v>
      </c>
      <c r="G175" s="45">
        <v>516086.634</v>
      </c>
      <c r="H175" s="46">
        <f>G175/E175*100</f>
        <v>65.1563659456061</v>
      </c>
      <c r="I175" s="46">
        <f>G175/F175*100</f>
        <v>65.942523871403</v>
      </c>
      <c r="J175" s="25">
        <f>F175-E175</f>
        <v>-9443</v>
      </c>
      <c r="K175" s="53">
        <f>+'[1]Table1'!$D$550</f>
        <v>138855</v>
      </c>
      <c r="L175" s="25">
        <f>+K175-F175</f>
        <v>-643776</v>
      </c>
      <c r="M175" s="41" t="s">
        <v>453</v>
      </c>
      <c r="N175" s="73" t="s">
        <v>461</v>
      </c>
      <c r="O175" s="73" t="s">
        <v>462</v>
      </c>
      <c r="P175" s="73"/>
    </row>
    <row r="176" spans="1:16" ht="63.75">
      <c r="A176" s="61">
        <v>29</v>
      </c>
      <c r="B176" s="62"/>
      <c r="C176" s="43" t="s">
        <v>448</v>
      </c>
      <c r="D176" s="17" t="s">
        <v>364</v>
      </c>
      <c r="E176" s="44">
        <v>41204</v>
      </c>
      <c r="F176" s="45">
        <v>44064</v>
      </c>
      <c r="G176" s="45">
        <v>23542.05866</v>
      </c>
      <c r="H176" s="46">
        <f>G176/E176*100</f>
        <v>57.135371954179206</v>
      </c>
      <c r="I176" s="46">
        <f>G176/F176*100</f>
        <v>53.42696682098765</v>
      </c>
      <c r="J176" s="25">
        <f>F176-E176</f>
        <v>2860</v>
      </c>
      <c r="K176" s="53">
        <f>+'[1]Table1'!$D$558</f>
        <v>33759</v>
      </c>
      <c r="L176" s="25">
        <f>+K176-F176</f>
        <v>-10305</v>
      </c>
      <c r="M176" s="41" t="s">
        <v>486</v>
      </c>
      <c r="N176" s="73" t="s">
        <v>459</v>
      </c>
      <c r="O176" s="74" t="s">
        <v>463</v>
      </c>
      <c r="P176" s="73" t="s">
        <v>479</v>
      </c>
    </row>
    <row r="177" spans="1:16" ht="55.5" customHeight="1">
      <c r="A177" s="61">
        <v>30</v>
      </c>
      <c r="B177" s="62"/>
      <c r="C177" s="43" t="s">
        <v>449</v>
      </c>
      <c r="D177" s="17" t="s">
        <v>371</v>
      </c>
      <c r="E177" s="44">
        <v>639321</v>
      </c>
      <c r="F177" s="45">
        <v>593686</v>
      </c>
      <c r="G177" s="45">
        <v>395417.75794</v>
      </c>
      <c r="H177" s="46">
        <f>G177/E177*100</f>
        <v>61.849643284046664</v>
      </c>
      <c r="I177" s="46">
        <f>G177/F177*100</f>
        <v>66.60385421586494</v>
      </c>
      <c r="J177" s="25">
        <f>F177-E177</f>
        <v>-45635</v>
      </c>
      <c r="K177" s="53">
        <f>+'[1]Table1'!$D$567</f>
        <v>454134</v>
      </c>
      <c r="L177" s="25">
        <f>+K177-F177</f>
        <v>-139552</v>
      </c>
      <c r="M177" s="41" t="s">
        <v>469</v>
      </c>
      <c r="N177" s="74" t="s">
        <v>455</v>
      </c>
      <c r="O177" s="73" t="s">
        <v>473</v>
      </c>
      <c r="P177" s="73" t="s">
        <v>483</v>
      </c>
    </row>
    <row r="178" spans="1:16" ht="38.25">
      <c r="A178" s="61"/>
      <c r="B178" s="62" t="s">
        <v>476</v>
      </c>
      <c r="C178" s="43" t="s">
        <v>470</v>
      </c>
      <c r="D178" s="17"/>
      <c r="E178" s="44"/>
      <c r="F178" s="45"/>
      <c r="G178" s="45"/>
      <c r="H178" s="46"/>
      <c r="I178" s="46"/>
      <c r="J178" s="25"/>
      <c r="K178" s="53"/>
      <c r="L178" s="25"/>
      <c r="M178" s="41" t="s">
        <v>454</v>
      </c>
      <c r="N178" s="73" t="s">
        <v>461</v>
      </c>
      <c r="O178" s="73" t="s">
        <v>463</v>
      </c>
      <c r="P178" s="73"/>
    </row>
    <row r="179" spans="1:16" ht="51">
      <c r="A179" s="61">
        <v>31</v>
      </c>
      <c r="B179" s="62"/>
      <c r="C179" s="43" t="s">
        <v>450</v>
      </c>
      <c r="D179" s="17" t="s">
        <v>377</v>
      </c>
      <c r="E179" s="44">
        <v>595224</v>
      </c>
      <c r="F179" s="45">
        <v>521204</v>
      </c>
      <c r="G179" s="45">
        <v>218312.69113999998</v>
      </c>
      <c r="H179" s="46">
        <f aca="true" t="shared" si="24" ref="H179:H210">G179/E179*100</f>
        <v>36.67740063236697</v>
      </c>
      <c r="I179" s="46">
        <f aca="true" t="shared" si="25" ref="I179:I210">G179/F179*100</f>
        <v>41.88622710877122</v>
      </c>
      <c r="J179" s="25">
        <f aca="true" t="shared" si="26" ref="J179:J210">F179-E179</f>
        <v>-74020</v>
      </c>
      <c r="K179" s="53">
        <f>+'[1]Table1'!$D$577</f>
        <v>842099</v>
      </c>
      <c r="L179" s="25">
        <f aca="true" t="shared" si="27" ref="L179:L210">+K179-F179</f>
        <v>320895</v>
      </c>
      <c r="M179" s="41" t="s">
        <v>453</v>
      </c>
      <c r="N179" s="73" t="s">
        <v>459</v>
      </c>
      <c r="O179" s="73" t="s">
        <v>460</v>
      </c>
      <c r="P179" s="73" t="s">
        <v>480</v>
      </c>
    </row>
    <row r="180" spans="1:16" ht="38.25">
      <c r="A180" s="61">
        <v>32</v>
      </c>
      <c r="B180" s="62"/>
      <c r="C180" s="43" t="s">
        <v>451</v>
      </c>
      <c r="D180" s="17" t="s">
        <v>383</v>
      </c>
      <c r="E180" s="44">
        <v>21647083</v>
      </c>
      <c r="F180" s="45">
        <v>23042970</v>
      </c>
      <c r="G180" s="45">
        <v>16185142.529649999</v>
      </c>
      <c r="H180" s="46">
        <f t="shared" si="24"/>
        <v>74.76823796374781</v>
      </c>
      <c r="I180" s="46">
        <f t="shared" si="25"/>
        <v>70.23896021064124</v>
      </c>
      <c r="J180" s="25">
        <f t="shared" si="26"/>
        <v>1395887</v>
      </c>
      <c r="K180" s="53">
        <v>22010664</v>
      </c>
      <c r="L180" s="25">
        <f t="shared" si="27"/>
        <v>-1032306</v>
      </c>
      <c r="M180" s="41" t="s">
        <v>469</v>
      </c>
      <c r="N180" s="73" t="s">
        <v>459</v>
      </c>
      <c r="O180" s="73" t="s">
        <v>463</v>
      </c>
      <c r="P180" s="73" t="s">
        <v>482</v>
      </c>
    </row>
    <row r="181" spans="1:16" ht="51">
      <c r="A181" s="61">
        <v>33</v>
      </c>
      <c r="B181" s="62"/>
      <c r="C181" s="43" t="s">
        <v>452</v>
      </c>
      <c r="D181" s="17" t="s">
        <v>391</v>
      </c>
      <c r="E181" s="44">
        <v>133230</v>
      </c>
      <c r="F181" s="45">
        <v>88467</v>
      </c>
      <c r="G181" s="45">
        <v>65935.11786</v>
      </c>
      <c r="H181" s="46">
        <f t="shared" si="24"/>
        <v>49.489692907002926</v>
      </c>
      <c r="I181" s="46">
        <f t="shared" si="25"/>
        <v>74.53074916070399</v>
      </c>
      <c r="J181" s="25">
        <f t="shared" si="26"/>
        <v>-44763</v>
      </c>
      <c r="K181" s="53">
        <f>+'[1]Table1'!$D$608</f>
        <v>89810</v>
      </c>
      <c r="L181" s="25">
        <f t="shared" si="27"/>
        <v>1343</v>
      </c>
      <c r="M181" s="41" t="s">
        <v>453</v>
      </c>
      <c r="N181" s="73" t="s">
        <v>461</v>
      </c>
      <c r="O181" s="73" t="s">
        <v>462</v>
      </c>
      <c r="P181" s="73"/>
    </row>
    <row r="182" spans="1:16" ht="15" hidden="1">
      <c r="A182" s="61"/>
      <c r="B182" s="67"/>
      <c r="C182" s="50" t="s">
        <v>7</v>
      </c>
      <c r="D182" s="17" t="s">
        <v>275</v>
      </c>
      <c r="E182" s="44">
        <v>152395</v>
      </c>
      <c r="F182" s="45">
        <v>161003.5719</v>
      </c>
      <c r="G182" s="45">
        <v>108053.1887</v>
      </c>
      <c r="H182" s="46">
        <f t="shared" si="24"/>
        <v>70.9033686800748</v>
      </c>
      <c r="I182" s="46">
        <f t="shared" si="25"/>
        <v>67.11229286708762</v>
      </c>
      <c r="J182" s="25">
        <f t="shared" si="26"/>
        <v>8608.57190000001</v>
      </c>
      <c r="K182" s="53">
        <v>161003.5719</v>
      </c>
      <c r="L182" s="25">
        <f t="shared" si="27"/>
        <v>0</v>
      </c>
      <c r="M182" s="34"/>
      <c r="N182" s="73"/>
      <c r="O182" s="73"/>
      <c r="P182" s="73"/>
    </row>
    <row r="183" spans="1:16" ht="15" hidden="1">
      <c r="A183" s="61"/>
      <c r="B183" s="67"/>
      <c r="C183" s="50" t="s">
        <v>276</v>
      </c>
      <c r="D183" s="17" t="s">
        <v>277</v>
      </c>
      <c r="E183" s="44">
        <v>214797</v>
      </c>
      <c r="F183" s="45">
        <v>170835.08831</v>
      </c>
      <c r="G183" s="45">
        <v>102785.31798</v>
      </c>
      <c r="H183" s="46">
        <f t="shared" si="24"/>
        <v>47.85230612159388</v>
      </c>
      <c r="I183" s="46">
        <f t="shared" si="25"/>
        <v>60.1663973114728</v>
      </c>
      <c r="J183" s="25">
        <f t="shared" si="26"/>
        <v>-43961.91169000001</v>
      </c>
      <c r="K183" s="53">
        <v>170835.08831</v>
      </c>
      <c r="L183" s="25">
        <f t="shared" si="27"/>
        <v>0</v>
      </c>
      <c r="M183" s="34"/>
      <c r="N183" s="73"/>
      <c r="O183" s="73"/>
      <c r="P183" s="73"/>
    </row>
    <row r="184" spans="1:16" ht="15" hidden="1">
      <c r="A184" s="61"/>
      <c r="B184" s="67"/>
      <c r="C184" s="50" t="s">
        <v>278</v>
      </c>
      <c r="D184" s="17" t="s">
        <v>279</v>
      </c>
      <c r="E184" s="44">
        <v>360035</v>
      </c>
      <c r="F184" s="45">
        <v>360154.89143</v>
      </c>
      <c r="G184" s="45">
        <v>287283.79488999996</v>
      </c>
      <c r="H184" s="46">
        <f t="shared" si="24"/>
        <v>79.79329645451135</v>
      </c>
      <c r="I184" s="46">
        <f t="shared" si="25"/>
        <v>79.76673418187815</v>
      </c>
      <c r="J184" s="25">
        <f t="shared" si="26"/>
        <v>119.89143000001786</v>
      </c>
      <c r="K184" s="53">
        <v>360154.89143</v>
      </c>
      <c r="L184" s="25">
        <f t="shared" si="27"/>
        <v>0</v>
      </c>
      <c r="M184" s="34"/>
      <c r="N184" s="73"/>
      <c r="O184" s="73"/>
      <c r="P184" s="73"/>
    </row>
    <row r="185" spans="1:16" ht="15" hidden="1">
      <c r="A185" s="61"/>
      <c r="B185" s="67"/>
      <c r="C185" s="50" t="s">
        <v>280</v>
      </c>
      <c r="D185" s="17" t="s">
        <v>281</v>
      </c>
      <c r="E185" s="44">
        <v>10835</v>
      </c>
      <c r="F185" s="45">
        <v>10835</v>
      </c>
      <c r="G185" s="45">
        <v>10835</v>
      </c>
      <c r="H185" s="46">
        <f t="shared" si="24"/>
        <v>100</v>
      </c>
      <c r="I185" s="46">
        <f t="shared" si="25"/>
        <v>100</v>
      </c>
      <c r="J185" s="25">
        <f t="shared" si="26"/>
        <v>0</v>
      </c>
      <c r="K185" s="53">
        <v>10835</v>
      </c>
      <c r="L185" s="25">
        <f t="shared" si="27"/>
        <v>0</v>
      </c>
      <c r="M185" s="34"/>
      <c r="N185" s="73"/>
      <c r="O185" s="73"/>
      <c r="P185" s="73"/>
    </row>
    <row r="186" spans="1:16" ht="15" hidden="1">
      <c r="A186" s="61"/>
      <c r="B186" s="67"/>
      <c r="C186" s="50" t="s">
        <v>282</v>
      </c>
      <c r="D186" s="17" t="s">
        <v>283</v>
      </c>
      <c r="E186" s="44">
        <v>3772559</v>
      </c>
      <c r="F186" s="45">
        <v>3771430.23</v>
      </c>
      <c r="G186" s="45">
        <v>2966086.51886</v>
      </c>
      <c r="H186" s="46">
        <f t="shared" si="24"/>
        <v>78.62266750129024</v>
      </c>
      <c r="I186" s="46">
        <f t="shared" si="25"/>
        <v>78.64619886816784</v>
      </c>
      <c r="J186" s="25">
        <f t="shared" si="26"/>
        <v>-1128.7700000000186</v>
      </c>
      <c r="K186" s="53">
        <v>3771430.23</v>
      </c>
      <c r="L186" s="25">
        <f t="shared" si="27"/>
        <v>0</v>
      </c>
      <c r="M186" s="34"/>
      <c r="N186" s="73"/>
      <c r="O186" s="73"/>
      <c r="P186" s="73"/>
    </row>
    <row r="187" spans="1:16" ht="15" hidden="1">
      <c r="A187" s="61"/>
      <c r="B187" s="67"/>
      <c r="C187" s="50" t="s">
        <v>284</v>
      </c>
      <c r="D187" s="17" t="s">
        <v>285</v>
      </c>
      <c r="E187" s="44">
        <v>606689</v>
      </c>
      <c r="F187" s="45">
        <v>605480.73</v>
      </c>
      <c r="G187" s="45">
        <v>407116.5342</v>
      </c>
      <c r="H187" s="46">
        <f t="shared" si="24"/>
        <v>67.10465068593628</v>
      </c>
      <c r="I187" s="46">
        <f t="shared" si="25"/>
        <v>67.23856169625745</v>
      </c>
      <c r="J187" s="25">
        <f t="shared" si="26"/>
        <v>-1208.2700000000186</v>
      </c>
      <c r="K187" s="53">
        <v>605480.73</v>
      </c>
      <c r="L187" s="25">
        <f t="shared" si="27"/>
        <v>0</v>
      </c>
      <c r="M187" s="34"/>
      <c r="N187" s="73"/>
      <c r="O187" s="73"/>
      <c r="P187" s="73"/>
    </row>
    <row r="188" spans="1:16" ht="15" hidden="1">
      <c r="A188" s="61"/>
      <c r="B188" s="67"/>
      <c r="C188" s="50" t="s">
        <v>286</v>
      </c>
      <c r="D188" s="17" t="s">
        <v>287</v>
      </c>
      <c r="E188" s="44">
        <v>558451</v>
      </c>
      <c r="F188" s="45">
        <v>558451.3</v>
      </c>
      <c r="G188" s="45">
        <v>354193.976</v>
      </c>
      <c r="H188" s="46">
        <f t="shared" si="24"/>
        <v>63.42436059743828</v>
      </c>
      <c r="I188" s="46">
        <f t="shared" si="25"/>
        <v>63.42432652587612</v>
      </c>
      <c r="J188" s="25">
        <f t="shared" si="26"/>
        <v>0.30000000004656613</v>
      </c>
      <c r="K188" s="53">
        <v>558451.3</v>
      </c>
      <c r="L188" s="25">
        <f t="shared" si="27"/>
        <v>0</v>
      </c>
      <c r="M188" s="34"/>
      <c r="N188" s="73"/>
      <c r="O188" s="73"/>
      <c r="P188" s="73"/>
    </row>
    <row r="189" spans="1:16" ht="15" hidden="1">
      <c r="A189" s="61"/>
      <c r="B189" s="67"/>
      <c r="C189" s="50" t="s">
        <v>288</v>
      </c>
      <c r="D189" s="17" t="s">
        <v>289</v>
      </c>
      <c r="E189" s="44">
        <v>330404</v>
      </c>
      <c r="F189" s="45">
        <v>330514.235</v>
      </c>
      <c r="G189" s="45">
        <v>235059.71471</v>
      </c>
      <c r="H189" s="46">
        <f t="shared" si="24"/>
        <v>71.14312015290372</v>
      </c>
      <c r="I189" s="46">
        <f t="shared" si="25"/>
        <v>71.11939209214393</v>
      </c>
      <c r="J189" s="25">
        <f t="shared" si="26"/>
        <v>110.23499999998603</v>
      </c>
      <c r="K189" s="53">
        <v>330514.235</v>
      </c>
      <c r="L189" s="25">
        <f t="shared" si="27"/>
        <v>0</v>
      </c>
      <c r="M189" s="34"/>
      <c r="N189" s="73"/>
      <c r="O189" s="73"/>
      <c r="P189" s="73"/>
    </row>
    <row r="190" spans="1:16" ht="15" hidden="1">
      <c r="A190" s="61"/>
      <c r="B190" s="67"/>
      <c r="C190" s="50" t="s">
        <v>290</v>
      </c>
      <c r="D190" s="17" t="s">
        <v>291</v>
      </c>
      <c r="E190" s="44">
        <v>130900</v>
      </c>
      <c r="F190" s="45">
        <v>130900.1</v>
      </c>
      <c r="G190" s="45">
        <v>96600.60726</v>
      </c>
      <c r="H190" s="46">
        <f t="shared" si="24"/>
        <v>73.797255355233</v>
      </c>
      <c r="I190" s="46">
        <f t="shared" si="25"/>
        <v>73.79719897845763</v>
      </c>
      <c r="J190" s="25">
        <f t="shared" si="26"/>
        <v>0.10000000000582077</v>
      </c>
      <c r="K190" s="53">
        <v>130900.1</v>
      </c>
      <c r="L190" s="25">
        <f t="shared" si="27"/>
        <v>0</v>
      </c>
      <c r="M190" s="34"/>
      <c r="N190" s="73"/>
      <c r="O190" s="73"/>
      <c r="P190" s="73"/>
    </row>
    <row r="191" spans="1:16" ht="15" hidden="1">
      <c r="A191" s="61"/>
      <c r="B191" s="67"/>
      <c r="C191" s="50" t="s">
        <v>292</v>
      </c>
      <c r="D191" s="17" t="s">
        <v>293</v>
      </c>
      <c r="E191" s="44">
        <v>525297</v>
      </c>
      <c r="F191" s="45">
        <v>528419.5168100001</v>
      </c>
      <c r="G191" s="45">
        <v>275608.52745</v>
      </c>
      <c r="H191" s="46">
        <f t="shared" si="24"/>
        <v>52.46718093764099</v>
      </c>
      <c r="I191" s="46">
        <f t="shared" si="25"/>
        <v>52.15714383787579</v>
      </c>
      <c r="J191" s="25">
        <f t="shared" si="26"/>
        <v>3122.516810000059</v>
      </c>
      <c r="K191" s="53">
        <v>528419.5168100001</v>
      </c>
      <c r="L191" s="25">
        <f t="shared" si="27"/>
        <v>0</v>
      </c>
      <c r="M191" s="34"/>
      <c r="N191" s="73"/>
      <c r="O191" s="73"/>
      <c r="P191" s="73"/>
    </row>
    <row r="192" spans="1:16" ht="15" hidden="1">
      <c r="A192" s="61"/>
      <c r="B192" s="67"/>
      <c r="C192" s="50" t="s">
        <v>294</v>
      </c>
      <c r="D192" s="17" t="s">
        <v>295</v>
      </c>
      <c r="E192" s="44">
        <v>995682</v>
      </c>
      <c r="F192" s="45">
        <v>1013049.17</v>
      </c>
      <c r="G192" s="45">
        <v>708042.02363</v>
      </c>
      <c r="H192" s="46">
        <f t="shared" si="24"/>
        <v>71.1112607870786</v>
      </c>
      <c r="I192" s="46">
        <f t="shared" si="25"/>
        <v>69.89216758649532</v>
      </c>
      <c r="J192" s="25">
        <f t="shared" si="26"/>
        <v>17367.170000000042</v>
      </c>
      <c r="K192" s="53">
        <v>1013049.17</v>
      </c>
      <c r="L192" s="25">
        <f t="shared" si="27"/>
        <v>0</v>
      </c>
      <c r="M192" s="34"/>
      <c r="N192" s="73"/>
      <c r="O192" s="73"/>
      <c r="P192" s="73"/>
    </row>
    <row r="193" spans="1:16" ht="25.5" hidden="1">
      <c r="A193" s="61"/>
      <c r="B193" s="67"/>
      <c r="C193" s="50" t="s">
        <v>296</v>
      </c>
      <c r="D193" s="17" t="s">
        <v>297</v>
      </c>
      <c r="E193" s="44">
        <v>89621</v>
      </c>
      <c r="F193" s="45">
        <v>127563.19511</v>
      </c>
      <c r="G193" s="45">
        <v>113490.48731999999</v>
      </c>
      <c r="H193" s="46">
        <f t="shared" si="24"/>
        <v>126.63381051316097</v>
      </c>
      <c r="I193" s="46">
        <f t="shared" si="25"/>
        <v>88.96805008853465</v>
      </c>
      <c r="J193" s="25">
        <f t="shared" si="26"/>
        <v>37942.19511</v>
      </c>
      <c r="K193" s="53">
        <v>127563.19511</v>
      </c>
      <c r="L193" s="25">
        <f t="shared" si="27"/>
        <v>0</v>
      </c>
      <c r="M193" s="34"/>
      <c r="N193" s="73"/>
      <c r="O193" s="73"/>
      <c r="P193" s="73"/>
    </row>
    <row r="194" spans="1:16" ht="15" hidden="1">
      <c r="A194" s="61"/>
      <c r="B194" s="67"/>
      <c r="C194" s="50" t="s">
        <v>298</v>
      </c>
      <c r="D194" s="17" t="s">
        <v>299</v>
      </c>
      <c r="E194" s="44">
        <v>103640</v>
      </c>
      <c r="F194" s="45">
        <v>102778.96845999999</v>
      </c>
      <c r="G194" s="45">
        <v>48102.46106</v>
      </c>
      <c r="H194" s="46">
        <f t="shared" si="24"/>
        <v>46.413026881512934</v>
      </c>
      <c r="I194" s="46">
        <f t="shared" si="25"/>
        <v>46.80185234464651</v>
      </c>
      <c r="J194" s="25">
        <f t="shared" si="26"/>
        <v>-861.0315400000109</v>
      </c>
      <c r="K194" s="53">
        <v>102778.96845999999</v>
      </c>
      <c r="L194" s="25">
        <f t="shared" si="27"/>
        <v>0</v>
      </c>
      <c r="M194" s="34"/>
      <c r="N194" s="73"/>
      <c r="O194" s="73"/>
      <c r="P194" s="73"/>
    </row>
    <row r="195" spans="1:16" ht="15" hidden="1">
      <c r="A195" s="61"/>
      <c r="B195" s="67"/>
      <c r="C195" s="50" t="s">
        <v>300</v>
      </c>
      <c r="D195" s="17" t="s">
        <v>301</v>
      </c>
      <c r="E195" s="44">
        <v>13750</v>
      </c>
      <c r="F195" s="45">
        <v>13750</v>
      </c>
      <c r="G195" s="45">
        <v>7231.34455</v>
      </c>
      <c r="H195" s="46">
        <f t="shared" si="24"/>
        <v>52.59159672727273</v>
      </c>
      <c r="I195" s="46">
        <f t="shared" si="25"/>
        <v>52.59159672727273</v>
      </c>
      <c r="J195" s="25">
        <f t="shared" si="26"/>
        <v>0</v>
      </c>
      <c r="K195" s="53">
        <v>13750</v>
      </c>
      <c r="L195" s="25">
        <f t="shared" si="27"/>
        <v>0</v>
      </c>
      <c r="M195" s="34"/>
      <c r="N195" s="73"/>
      <c r="O195" s="73"/>
      <c r="P195" s="73"/>
    </row>
    <row r="196" spans="1:16" ht="25.5" hidden="1">
      <c r="A196" s="61"/>
      <c r="B196" s="67"/>
      <c r="C196" s="50" t="s">
        <v>302</v>
      </c>
      <c r="D196" s="17" t="s">
        <v>303</v>
      </c>
      <c r="E196" s="44">
        <v>317068</v>
      </c>
      <c r="F196" s="45">
        <v>322530.61</v>
      </c>
      <c r="G196" s="45">
        <v>240801.475</v>
      </c>
      <c r="H196" s="46">
        <f t="shared" si="24"/>
        <v>75.94631908612664</v>
      </c>
      <c r="I196" s="46">
        <f t="shared" si="25"/>
        <v>74.66003769378665</v>
      </c>
      <c r="J196" s="25">
        <f t="shared" si="26"/>
        <v>5462.609999999986</v>
      </c>
      <c r="K196" s="53">
        <v>322530.61</v>
      </c>
      <c r="L196" s="25">
        <f t="shared" si="27"/>
        <v>0</v>
      </c>
      <c r="M196" s="34"/>
      <c r="N196" s="73"/>
      <c r="O196" s="73"/>
      <c r="P196" s="73"/>
    </row>
    <row r="197" spans="1:16" ht="25.5" hidden="1">
      <c r="A197" s="61"/>
      <c r="B197" s="67"/>
      <c r="C197" s="50" t="s">
        <v>305</v>
      </c>
      <c r="D197" s="17" t="s">
        <v>306</v>
      </c>
      <c r="E197" s="44">
        <v>113629</v>
      </c>
      <c r="F197" s="45">
        <v>113628.94514</v>
      </c>
      <c r="G197" s="45">
        <v>71517.91526000001</v>
      </c>
      <c r="H197" s="46">
        <f t="shared" si="24"/>
        <v>62.93984393068671</v>
      </c>
      <c r="I197" s="46">
        <f t="shared" si="25"/>
        <v>62.93987431801307</v>
      </c>
      <c r="J197" s="25">
        <f t="shared" si="26"/>
        <v>-0.054860000003827736</v>
      </c>
      <c r="K197" s="53">
        <v>113628.94514</v>
      </c>
      <c r="L197" s="25">
        <f t="shared" si="27"/>
        <v>0</v>
      </c>
      <c r="M197" s="34"/>
      <c r="N197" s="73"/>
      <c r="O197" s="73"/>
      <c r="P197" s="73"/>
    </row>
    <row r="198" spans="1:16" ht="15" hidden="1">
      <c r="A198" s="61"/>
      <c r="B198" s="67"/>
      <c r="C198" s="50" t="s">
        <v>307</v>
      </c>
      <c r="D198" s="17" t="s">
        <v>308</v>
      </c>
      <c r="E198" s="44">
        <v>469587</v>
      </c>
      <c r="F198" s="45">
        <v>469586.51152999996</v>
      </c>
      <c r="G198" s="45">
        <v>116548.16273000001</v>
      </c>
      <c r="H198" s="46">
        <f t="shared" si="24"/>
        <v>24.819290723550697</v>
      </c>
      <c r="I198" s="46">
        <f t="shared" si="25"/>
        <v>24.819316540899884</v>
      </c>
      <c r="J198" s="25">
        <f t="shared" si="26"/>
        <v>-0.48847000004025176</v>
      </c>
      <c r="K198" s="53">
        <v>469586.51152999996</v>
      </c>
      <c r="L198" s="25">
        <f t="shared" si="27"/>
        <v>0</v>
      </c>
      <c r="M198" s="34"/>
      <c r="N198" s="73"/>
      <c r="O198" s="73"/>
      <c r="P198" s="73"/>
    </row>
    <row r="199" spans="1:16" ht="15" hidden="1">
      <c r="A199" s="61"/>
      <c r="B199" s="67"/>
      <c r="C199" s="50" t="s">
        <v>309</v>
      </c>
      <c r="D199" s="17" t="s">
        <v>310</v>
      </c>
      <c r="E199" s="44">
        <v>52588</v>
      </c>
      <c r="F199" s="45">
        <v>60773.69004</v>
      </c>
      <c r="G199" s="45">
        <v>40329.54753</v>
      </c>
      <c r="H199" s="46">
        <f t="shared" si="24"/>
        <v>76.6896393283639</v>
      </c>
      <c r="I199" s="46">
        <f t="shared" si="25"/>
        <v>66.36020867493141</v>
      </c>
      <c r="J199" s="25">
        <f t="shared" si="26"/>
        <v>8185.690040000001</v>
      </c>
      <c r="K199" s="53">
        <v>60773.69004</v>
      </c>
      <c r="L199" s="25">
        <f t="shared" si="27"/>
        <v>0</v>
      </c>
      <c r="M199" s="34"/>
      <c r="N199" s="73"/>
      <c r="O199" s="73"/>
      <c r="P199" s="73"/>
    </row>
    <row r="200" spans="1:16" ht="15" hidden="1">
      <c r="A200" s="61"/>
      <c r="B200" s="67"/>
      <c r="C200" s="50" t="s">
        <v>311</v>
      </c>
      <c r="D200" s="17" t="s">
        <v>312</v>
      </c>
      <c r="E200" s="44">
        <v>73316</v>
      </c>
      <c r="F200" s="45">
        <v>73316.04695</v>
      </c>
      <c r="G200" s="45">
        <v>32888.202079999995</v>
      </c>
      <c r="H200" s="46">
        <f t="shared" si="24"/>
        <v>44.85815112662993</v>
      </c>
      <c r="I200" s="46">
        <f t="shared" si="25"/>
        <v>44.85812240044673</v>
      </c>
      <c r="J200" s="25">
        <f t="shared" si="26"/>
        <v>0.04695000000356231</v>
      </c>
      <c r="K200" s="53">
        <v>73316.04695</v>
      </c>
      <c r="L200" s="25">
        <f t="shared" si="27"/>
        <v>0</v>
      </c>
      <c r="M200" s="34"/>
      <c r="N200" s="73"/>
      <c r="O200" s="73"/>
      <c r="P200" s="73"/>
    </row>
    <row r="201" spans="1:16" ht="15" hidden="1">
      <c r="A201" s="61"/>
      <c r="B201" s="67"/>
      <c r="C201" s="50" t="s">
        <v>7</v>
      </c>
      <c r="D201" s="17" t="s">
        <v>314</v>
      </c>
      <c r="E201" s="44">
        <v>35406</v>
      </c>
      <c r="F201" s="45">
        <v>35389.593</v>
      </c>
      <c r="G201" s="45">
        <v>25265.10156</v>
      </c>
      <c r="H201" s="46">
        <f t="shared" si="24"/>
        <v>71.35824877139467</v>
      </c>
      <c r="I201" s="46">
        <f t="shared" si="25"/>
        <v>71.39133123118991</v>
      </c>
      <c r="J201" s="25">
        <f t="shared" si="26"/>
        <v>-16.406999999999243</v>
      </c>
      <c r="K201" s="53">
        <v>35389.593</v>
      </c>
      <c r="L201" s="25">
        <f t="shared" si="27"/>
        <v>0</v>
      </c>
      <c r="M201" s="34"/>
      <c r="N201" s="73"/>
      <c r="O201" s="73"/>
      <c r="P201" s="73"/>
    </row>
    <row r="202" spans="1:16" ht="15" hidden="1">
      <c r="A202" s="61"/>
      <c r="B202" s="67"/>
      <c r="C202" s="50" t="s">
        <v>315</v>
      </c>
      <c r="D202" s="17" t="s">
        <v>316</v>
      </c>
      <c r="E202" s="44">
        <v>35009</v>
      </c>
      <c r="F202" s="45">
        <v>35009</v>
      </c>
      <c r="G202" s="45">
        <v>27246.621</v>
      </c>
      <c r="H202" s="46">
        <f t="shared" si="24"/>
        <v>77.82747579193922</v>
      </c>
      <c r="I202" s="46">
        <f t="shared" si="25"/>
        <v>77.82747579193922</v>
      </c>
      <c r="J202" s="25">
        <f t="shared" si="26"/>
        <v>0</v>
      </c>
      <c r="K202" s="53">
        <v>35009</v>
      </c>
      <c r="L202" s="25">
        <f t="shared" si="27"/>
        <v>0</v>
      </c>
      <c r="M202" s="34"/>
      <c r="N202" s="73"/>
      <c r="O202" s="73"/>
      <c r="P202" s="73"/>
    </row>
    <row r="203" spans="1:16" ht="15" hidden="1">
      <c r="A203" s="61"/>
      <c r="B203" s="67"/>
      <c r="C203" s="50" t="s">
        <v>317</v>
      </c>
      <c r="D203" s="17" t="s">
        <v>318</v>
      </c>
      <c r="E203" s="44">
        <v>283300</v>
      </c>
      <c r="F203" s="45">
        <v>283300</v>
      </c>
      <c r="G203" s="45">
        <v>260603.481</v>
      </c>
      <c r="H203" s="46">
        <f t="shared" si="24"/>
        <v>91.98852135545359</v>
      </c>
      <c r="I203" s="46">
        <f t="shared" si="25"/>
        <v>91.98852135545359</v>
      </c>
      <c r="J203" s="25">
        <f t="shared" si="26"/>
        <v>0</v>
      </c>
      <c r="K203" s="53">
        <v>283300</v>
      </c>
      <c r="L203" s="25">
        <f t="shared" si="27"/>
        <v>0</v>
      </c>
      <c r="M203" s="34"/>
      <c r="N203" s="73"/>
      <c r="O203" s="73"/>
      <c r="P203" s="73"/>
    </row>
    <row r="204" spans="1:16" ht="25.5" hidden="1">
      <c r="A204" s="61"/>
      <c r="B204" s="67"/>
      <c r="C204" s="50" t="s">
        <v>319</v>
      </c>
      <c r="D204" s="17" t="s">
        <v>320</v>
      </c>
      <c r="E204" s="44">
        <v>25500</v>
      </c>
      <c r="F204" s="45">
        <v>25500</v>
      </c>
      <c r="G204" s="45">
        <v>18789.898</v>
      </c>
      <c r="H204" s="46">
        <f t="shared" si="24"/>
        <v>73.68587450980392</v>
      </c>
      <c r="I204" s="46">
        <f t="shared" si="25"/>
        <v>73.68587450980392</v>
      </c>
      <c r="J204" s="25">
        <f t="shared" si="26"/>
        <v>0</v>
      </c>
      <c r="K204" s="53">
        <v>25500</v>
      </c>
      <c r="L204" s="25">
        <f t="shared" si="27"/>
        <v>0</v>
      </c>
      <c r="M204" s="34"/>
      <c r="N204" s="73"/>
      <c r="O204" s="73"/>
      <c r="P204" s="73"/>
    </row>
    <row r="205" spans="1:16" ht="15" hidden="1">
      <c r="A205" s="61"/>
      <c r="B205" s="67"/>
      <c r="C205" s="50" t="s">
        <v>7</v>
      </c>
      <c r="D205" s="17" t="s">
        <v>322</v>
      </c>
      <c r="E205" s="44">
        <v>64230</v>
      </c>
      <c r="F205" s="45">
        <v>64809.717</v>
      </c>
      <c r="G205" s="45">
        <v>41999.01248</v>
      </c>
      <c r="H205" s="46">
        <f t="shared" si="24"/>
        <v>65.38846719601432</v>
      </c>
      <c r="I205" s="46">
        <f t="shared" si="25"/>
        <v>64.80357332836371</v>
      </c>
      <c r="J205" s="25">
        <f t="shared" si="26"/>
        <v>579.7169999999969</v>
      </c>
      <c r="K205" s="53">
        <v>64809.717</v>
      </c>
      <c r="L205" s="25">
        <f t="shared" si="27"/>
        <v>0</v>
      </c>
      <c r="M205" s="34"/>
      <c r="N205" s="73"/>
      <c r="O205" s="73"/>
      <c r="P205" s="73"/>
    </row>
    <row r="206" spans="1:16" ht="15" hidden="1">
      <c r="A206" s="61"/>
      <c r="B206" s="67"/>
      <c r="C206" s="50" t="s">
        <v>323</v>
      </c>
      <c r="D206" s="17" t="s">
        <v>324</v>
      </c>
      <c r="E206" s="44">
        <v>318485</v>
      </c>
      <c r="F206" s="45">
        <v>318485.87</v>
      </c>
      <c r="G206" s="45">
        <v>104552.12191</v>
      </c>
      <c r="H206" s="46">
        <f t="shared" si="24"/>
        <v>32.827957960343504</v>
      </c>
      <c r="I206" s="46">
        <f t="shared" si="25"/>
        <v>32.82786828501999</v>
      </c>
      <c r="J206" s="25">
        <f t="shared" si="26"/>
        <v>0.8699999999953434</v>
      </c>
      <c r="K206" s="53">
        <v>318485.87</v>
      </c>
      <c r="L206" s="25">
        <f t="shared" si="27"/>
        <v>0</v>
      </c>
      <c r="M206" s="34"/>
      <c r="N206" s="73"/>
      <c r="O206" s="73"/>
      <c r="P206" s="73"/>
    </row>
    <row r="207" spans="1:16" ht="15" hidden="1">
      <c r="A207" s="61"/>
      <c r="B207" s="67"/>
      <c r="C207" s="50" t="s">
        <v>325</v>
      </c>
      <c r="D207" s="17" t="s">
        <v>326</v>
      </c>
      <c r="E207" s="44">
        <v>5927788</v>
      </c>
      <c r="F207" s="45">
        <v>5948721.5577</v>
      </c>
      <c r="G207" s="45">
        <v>3691179.61816</v>
      </c>
      <c r="H207" s="46">
        <f t="shared" si="24"/>
        <v>62.2690895517856</v>
      </c>
      <c r="I207" s="46">
        <f t="shared" si="25"/>
        <v>62.04996455721067</v>
      </c>
      <c r="J207" s="25">
        <f t="shared" si="26"/>
        <v>20933.557699999772</v>
      </c>
      <c r="K207" s="53">
        <v>5948721.5577</v>
      </c>
      <c r="L207" s="25">
        <f t="shared" si="27"/>
        <v>0</v>
      </c>
      <c r="M207" s="34"/>
      <c r="N207" s="73"/>
      <c r="O207" s="73"/>
      <c r="P207" s="73"/>
    </row>
    <row r="208" spans="1:16" ht="15" hidden="1">
      <c r="A208" s="61"/>
      <c r="B208" s="67"/>
      <c r="C208" s="50" t="s">
        <v>327</v>
      </c>
      <c r="D208" s="17" t="s">
        <v>328</v>
      </c>
      <c r="E208" s="44">
        <v>24227</v>
      </c>
      <c r="F208" s="45">
        <v>24227</v>
      </c>
      <c r="G208" s="45">
        <v>7113.5</v>
      </c>
      <c r="H208" s="46">
        <f t="shared" si="24"/>
        <v>29.36186898914434</v>
      </c>
      <c r="I208" s="46">
        <f t="shared" si="25"/>
        <v>29.36186898914434</v>
      </c>
      <c r="J208" s="25">
        <f t="shared" si="26"/>
        <v>0</v>
      </c>
      <c r="K208" s="53">
        <v>24227</v>
      </c>
      <c r="L208" s="25">
        <f t="shared" si="27"/>
        <v>0</v>
      </c>
      <c r="M208" s="34"/>
      <c r="N208" s="73"/>
      <c r="O208" s="73"/>
      <c r="P208" s="73"/>
    </row>
    <row r="209" spans="1:16" ht="15" hidden="1">
      <c r="A209" s="61"/>
      <c r="B209" s="67"/>
      <c r="C209" s="50" t="s">
        <v>329</v>
      </c>
      <c r="D209" s="17" t="s">
        <v>330</v>
      </c>
      <c r="E209" s="44">
        <v>678596</v>
      </c>
      <c r="F209" s="45">
        <v>598109.02919</v>
      </c>
      <c r="G209" s="45">
        <v>445888.15317</v>
      </c>
      <c r="H209" s="46">
        <f t="shared" si="24"/>
        <v>65.70745379725197</v>
      </c>
      <c r="I209" s="46">
        <f t="shared" si="25"/>
        <v>74.54964419678667</v>
      </c>
      <c r="J209" s="25">
        <f t="shared" si="26"/>
        <v>-80486.97080999997</v>
      </c>
      <c r="K209" s="53">
        <v>598109.02919</v>
      </c>
      <c r="L209" s="25">
        <f t="shared" si="27"/>
        <v>0</v>
      </c>
      <c r="M209" s="34"/>
      <c r="N209" s="73"/>
      <c r="O209" s="73"/>
      <c r="P209" s="73"/>
    </row>
    <row r="210" spans="1:16" ht="15" hidden="1">
      <c r="A210" s="61"/>
      <c r="B210" s="67"/>
      <c r="C210" s="50" t="s">
        <v>331</v>
      </c>
      <c r="D210" s="17" t="s">
        <v>332</v>
      </c>
      <c r="E210" s="44">
        <v>6748</v>
      </c>
      <c r="F210" s="45">
        <v>6748</v>
      </c>
      <c r="G210" s="45">
        <v>3339</v>
      </c>
      <c r="H210" s="46">
        <f t="shared" si="24"/>
        <v>49.481327800829874</v>
      </c>
      <c r="I210" s="46">
        <f t="shared" si="25"/>
        <v>49.481327800829874</v>
      </c>
      <c r="J210" s="25">
        <f t="shared" si="26"/>
        <v>0</v>
      </c>
      <c r="K210" s="53">
        <v>6748</v>
      </c>
      <c r="L210" s="25">
        <f t="shared" si="27"/>
        <v>0</v>
      </c>
      <c r="M210" s="34"/>
      <c r="N210" s="73"/>
      <c r="O210" s="73"/>
      <c r="P210" s="73"/>
    </row>
    <row r="211" spans="1:16" ht="15" hidden="1">
      <c r="A211" s="61"/>
      <c r="B211" s="67"/>
      <c r="C211" s="50" t="s">
        <v>7</v>
      </c>
      <c r="D211" s="17" t="s">
        <v>334</v>
      </c>
      <c r="E211" s="44">
        <v>27512</v>
      </c>
      <c r="F211" s="45">
        <v>27644.005</v>
      </c>
      <c r="G211" s="45">
        <v>21745.521109999998</v>
      </c>
      <c r="H211" s="46">
        <f aca="true" t="shared" si="28" ref="H211:H242">G211/E211*100</f>
        <v>79.04013197877289</v>
      </c>
      <c r="I211" s="46">
        <f aca="true" t="shared" si="29" ref="I211:I243">G211/F211*100</f>
        <v>78.66270140668836</v>
      </c>
      <c r="J211" s="25">
        <f aca="true" t="shared" si="30" ref="J211:J243">F211-E211</f>
        <v>132.00500000000102</v>
      </c>
      <c r="K211" s="53">
        <v>27644.005</v>
      </c>
      <c r="L211" s="25">
        <f aca="true" t="shared" si="31" ref="L211:L242">+K211-F211</f>
        <v>0</v>
      </c>
      <c r="M211" s="34"/>
      <c r="N211" s="73"/>
      <c r="O211" s="73"/>
      <c r="P211" s="73"/>
    </row>
    <row r="212" spans="1:16" ht="15" hidden="1">
      <c r="A212" s="61"/>
      <c r="B212" s="67"/>
      <c r="C212" s="50" t="s">
        <v>335</v>
      </c>
      <c r="D212" s="17" t="s">
        <v>336</v>
      </c>
      <c r="E212" s="44">
        <v>354785</v>
      </c>
      <c r="F212" s="45">
        <v>344996.56</v>
      </c>
      <c r="G212" s="45">
        <v>130621.28553000001</v>
      </c>
      <c r="H212" s="46">
        <f t="shared" si="28"/>
        <v>36.817025953746636</v>
      </c>
      <c r="I212" s="46">
        <f t="shared" si="29"/>
        <v>37.86161970136746</v>
      </c>
      <c r="J212" s="25">
        <f t="shared" si="30"/>
        <v>-9788.440000000002</v>
      </c>
      <c r="K212" s="53">
        <v>344996.56</v>
      </c>
      <c r="L212" s="25">
        <f t="shared" si="31"/>
        <v>0</v>
      </c>
      <c r="M212" s="34"/>
      <c r="N212" s="73"/>
      <c r="O212" s="73"/>
      <c r="P212" s="73"/>
    </row>
    <row r="213" spans="1:16" ht="25.5" hidden="1">
      <c r="A213" s="61"/>
      <c r="B213" s="67"/>
      <c r="C213" s="50" t="s">
        <v>337</v>
      </c>
      <c r="D213" s="17" t="s">
        <v>338</v>
      </c>
      <c r="E213" s="44">
        <v>129517</v>
      </c>
      <c r="F213" s="45">
        <v>169458.92283000002</v>
      </c>
      <c r="G213" s="45">
        <v>36950.186</v>
      </c>
      <c r="H213" s="46">
        <f t="shared" si="28"/>
        <v>28.529217013982723</v>
      </c>
      <c r="I213" s="46">
        <f t="shared" si="29"/>
        <v>21.804804009682137</v>
      </c>
      <c r="J213" s="25">
        <f t="shared" si="30"/>
        <v>39941.922830000025</v>
      </c>
      <c r="K213" s="53">
        <v>169458.92283000002</v>
      </c>
      <c r="L213" s="25">
        <f t="shared" si="31"/>
        <v>0</v>
      </c>
      <c r="M213" s="34"/>
      <c r="N213" s="73"/>
      <c r="O213" s="73"/>
      <c r="P213" s="73"/>
    </row>
    <row r="214" spans="1:16" ht="15" hidden="1">
      <c r="A214" s="61"/>
      <c r="B214" s="67"/>
      <c r="C214" s="50" t="s">
        <v>339</v>
      </c>
      <c r="D214" s="17" t="s">
        <v>340</v>
      </c>
      <c r="E214" s="44">
        <v>31201</v>
      </c>
      <c r="F214" s="45">
        <v>31201</v>
      </c>
      <c r="G214" s="45">
        <v>0</v>
      </c>
      <c r="H214" s="46">
        <f t="shared" si="28"/>
        <v>0</v>
      </c>
      <c r="I214" s="46">
        <f t="shared" si="29"/>
        <v>0</v>
      </c>
      <c r="J214" s="25">
        <f t="shared" si="30"/>
        <v>0</v>
      </c>
      <c r="K214" s="53">
        <v>31201</v>
      </c>
      <c r="L214" s="25">
        <f t="shared" si="31"/>
        <v>0</v>
      </c>
      <c r="M214" s="34"/>
      <c r="N214" s="73"/>
      <c r="O214" s="73"/>
      <c r="P214" s="73"/>
    </row>
    <row r="215" spans="1:16" ht="15" hidden="1">
      <c r="A215" s="61"/>
      <c r="B215" s="67"/>
      <c r="C215" s="50" t="s">
        <v>341</v>
      </c>
      <c r="D215" s="17" t="s">
        <v>342</v>
      </c>
      <c r="E215" s="44">
        <v>98794</v>
      </c>
      <c r="F215" s="45">
        <v>98794.02</v>
      </c>
      <c r="G215" s="45">
        <v>12141.081</v>
      </c>
      <c r="H215" s="46">
        <f t="shared" si="28"/>
        <v>12.289289835415108</v>
      </c>
      <c r="I215" s="46">
        <f t="shared" si="29"/>
        <v>12.289287347554032</v>
      </c>
      <c r="J215" s="25">
        <f t="shared" si="30"/>
        <v>0.020000000004074536</v>
      </c>
      <c r="K215" s="53">
        <v>98794.02</v>
      </c>
      <c r="L215" s="25">
        <f t="shared" si="31"/>
        <v>0</v>
      </c>
      <c r="M215" s="34"/>
      <c r="N215" s="73"/>
      <c r="O215" s="73"/>
      <c r="P215" s="73"/>
    </row>
    <row r="216" spans="1:16" ht="25.5" hidden="1">
      <c r="A216" s="61"/>
      <c r="B216" s="67"/>
      <c r="C216" s="50" t="s">
        <v>343</v>
      </c>
      <c r="D216" s="17" t="s">
        <v>344</v>
      </c>
      <c r="E216" s="44">
        <v>7200</v>
      </c>
      <c r="F216" s="45">
        <v>7200</v>
      </c>
      <c r="G216" s="45">
        <v>0</v>
      </c>
      <c r="H216" s="46">
        <f t="shared" si="28"/>
        <v>0</v>
      </c>
      <c r="I216" s="46">
        <f t="shared" si="29"/>
        <v>0</v>
      </c>
      <c r="J216" s="25">
        <f t="shared" si="30"/>
        <v>0</v>
      </c>
      <c r="K216" s="53">
        <v>7200</v>
      </c>
      <c r="L216" s="25">
        <f t="shared" si="31"/>
        <v>0</v>
      </c>
      <c r="M216" s="34"/>
      <c r="N216" s="73"/>
      <c r="O216" s="73"/>
      <c r="P216" s="73"/>
    </row>
    <row r="217" spans="1:16" ht="38.25" hidden="1">
      <c r="A217" s="61"/>
      <c r="B217" s="67"/>
      <c r="C217" s="50" t="s">
        <v>345</v>
      </c>
      <c r="D217" s="17" t="s">
        <v>346</v>
      </c>
      <c r="E217" s="44">
        <v>10000</v>
      </c>
      <c r="F217" s="45">
        <v>10000</v>
      </c>
      <c r="G217" s="45">
        <v>0</v>
      </c>
      <c r="H217" s="46">
        <f t="shared" si="28"/>
        <v>0</v>
      </c>
      <c r="I217" s="46">
        <f t="shared" si="29"/>
        <v>0</v>
      </c>
      <c r="J217" s="25">
        <f t="shared" si="30"/>
        <v>0</v>
      </c>
      <c r="K217" s="53">
        <v>10000</v>
      </c>
      <c r="L217" s="25">
        <f t="shared" si="31"/>
        <v>0</v>
      </c>
      <c r="M217" s="34"/>
      <c r="N217" s="73"/>
      <c r="O217" s="73"/>
      <c r="P217" s="73"/>
    </row>
    <row r="218" spans="1:16" ht="25.5" hidden="1">
      <c r="A218" s="61"/>
      <c r="B218" s="67"/>
      <c r="C218" s="50" t="s">
        <v>347</v>
      </c>
      <c r="D218" s="17" t="s">
        <v>348</v>
      </c>
      <c r="E218" s="44">
        <v>364382</v>
      </c>
      <c r="F218" s="45">
        <v>337940</v>
      </c>
      <c r="G218" s="45">
        <v>88138.93559000001</v>
      </c>
      <c r="H218" s="46">
        <f t="shared" si="28"/>
        <v>24.188608545427602</v>
      </c>
      <c r="I218" s="46">
        <f t="shared" si="29"/>
        <v>26.081237968278394</v>
      </c>
      <c r="J218" s="25">
        <f t="shared" si="30"/>
        <v>-26442</v>
      </c>
      <c r="K218" s="53">
        <v>337940</v>
      </c>
      <c r="L218" s="25">
        <f t="shared" si="31"/>
        <v>0</v>
      </c>
      <c r="M218" s="34"/>
      <c r="N218" s="73"/>
      <c r="O218" s="73"/>
      <c r="P218" s="73"/>
    </row>
    <row r="219" spans="1:16" ht="15" hidden="1">
      <c r="A219" s="61"/>
      <c r="B219" s="67"/>
      <c r="C219" s="50" t="s">
        <v>349</v>
      </c>
      <c r="D219" s="17" t="s">
        <v>350</v>
      </c>
      <c r="E219" s="44">
        <v>350668</v>
      </c>
      <c r="F219" s="45">
        <v>134110.51868</v>
      </c>
      <c r="G219" s="45">
        <v>72558.11536</v>
      </c>
      <c r="H219" s="46">
        <f t="shared" si="28"/>
        <v>20.6913990897373</v>
      </c>
      <c r="I219" s="46">
        <f t="shared" si="29"/>
        <v>54.103224768767255</v>
      </c>
      <c r="J219" s="25">
        <f t="shared" si="30"/>
        <v>-216557.48132</v>
      </c>
      <c r="K219" s="53">
        <v>134110.51868</v>
      </c>
      <c r="L219" s="25">
        <f t="shared" si="31"/>
        <v>0</v>
      </c>
      <c r="M219" s="34"/>
      <c r="N219" s="73"/>
      <c r="O219" s="73"/>
      <c r="P219" s="73"/>
    </row>
    <row r="220" spans="1:16" ht="38.25" hidden="1">
      <c r="A220" s="61"/>
      <c r="B220" s="67"/>
      <c r="C220" s="50" t="s">
        <v>351</v>
      </c>
      <c r="D220" s="17" t="s">
        <v>352</v>
      </c>
      <c r="E220" s="44">
        <v>2205</v>
      </c>
      <c r="F220" s="45">
        <v>2205.1</v>
      </c>
      <c r="G220" s="45">
        <v>0</v>
      </c>
      <c r="H220" s="46">
        <f t="shared" si="28"/>
        <v>0</v>
      </c>
      <c r="I220" s="46">
        <f t="shared" si="29"/>
        <v>0</v>
      </c>
      <c r="J220" s="25">
        <f t="shared" si="30"/>
        <v>0.09999999999990905</v>
      </c>
      <c r="K220" s="53">
        <v>2205.1</v>
      </c>
      <c r="L220" s="25">
        <f t="shared" si="31"/>
        <v>0</v>
      </c>
      <c r="M220" s="34"/>
      <c r="N220" s="73"/>
      <c r="O220" s="73"/>
      <c r="P220" s="73"/>
    </row>
    <row r="221" spans="1:16" ht="25.5" hidden="1">
      <c r="A221" s="61"/>
      <c r="B221" s="67"/>
      <c r="C221" s="50" t="s">
        <v>353</v>
      </c>
      <c r="D221" s="17" t="s">
        <v>354</v>
      </c>
      <c r="E221" s="44">
        <v>133518</v>
      </c>
      <c r="F221" s="45">
        <v>133518.1</v>
      </c>
      <c r="G221" s="45">
        <v>35532.41108</v>
      </c>
      <c r="H221" s="46">
        <f t="shared" si="28"/>
        <v>26.61245006665768</v>
      </c>
      <c r="I221" s="46">
        <f t="shared" si="29"/>
        <v>26.612430134940503</v>
      </c>
      <c r="J221" s="25">
        <f t="shared" si="30"/>
        <v>0.10000000000582077</v>
      </c>
      <c r="K221" s="53">
        <v>133518.1</v>
      </c>
      <c r="L221" s="25">
        <f t="shared" si="31"/>
        <v>0</v>
      </c>
      <c r="M221" s="34"/>
      <c r="N221" s="73"/>
      <c r="O221" s="73"/>
      <c r="P221" s="73"/>
    </row>
    <row r="222" spans="1:16" ht="15" hidden="1">
      <c r="A222" s="61"/>
      <c r="B222" s="67"/>
      <c r="C222" s="50" t="s">
        <v>355</v>
      </c>
      <c r="D222" s="17" t="s">
        <v>356</v>
      </c>
      <c r="E222" s="44">
        <v>48816</v>
      </c>
      <c r="F222" s="45">
        <v>48815.51775</v>
      </c>
      <c r="G222" s="45">
        <v>46477.5</v>
      </c>
      <c r="H222" s="46">
        <f t="shared" si="28"/>
        <v>95.20956243854474</v>
      </c>
      <c r="I222" s="46">
        <f t="shared" si="29"/>
        <v>95.21050301673796</v>
      </c>
      <c r="J222" s="25">
        <f t="shared" si="30"/>
        <v>-0.4822500000009313</v>
      </c>
      <c r="K222" s="53">
        <v>48815.51775</v>
      </c>
      <c r="L222" s="25">
        <f t="shared" si="31"/>
        <v>0</v>
      </c>
      <c r="M222" s="34"/>
      <c r="N222" s="73"/>
      <c r="O222" s="73"/>
      <c r="P222" s="73"/>
    </row>
    <row r="223" spans="1:16" ht="25.5" hidden="1">
      <c r="A223" s="61"/>
      <c r="B223" s="67"/>
      <c r="C223" s="50" t="s">
        <v>358</v>
      </c>
      <c r="D223" s="17" t="s">
        <v>359</v>
      </c>
      <c r="E223" s="44">
        <v>9219</v>
      </c>
      <c r="F223" s="45">
        <v>9219.2</v>
      </c>
      <c r="G223" s="45">
        <v>0</v>
      </c>
      <c r="H223" s="46">
        <f t="shared" si="28"/>
        <v>0</v>
      </c>
      <c r="I223" s="46">
        <f t="shared" si="29"/>
        <v>0</v>
      </c>
      <c r="J223" s="25">
        <f t="shared" si="30"/>
        <v>0.2000000000007276</v>
      </c>
      <c r="K223" s="53">
        <v>9219.2</v>
      </c>
      <c r="L223" s="25">
        <f t="shared" si="31"/>
        <v>0</v>
      </c>
      <c r="M223" s="34"/>
      <c r="N223" s="73"/>
      <c r="O223" s="73"/>
      <c r="P223" s="73"/>
    </row>
    <row r="224" spans="1:16" ht="25.5" hidden="1">
      <c r="A224" s="61"/>
      <c r="B224" s="67"/>
      <c r="C224" s="50" t="s">
        <v>360</v>
      </c>
      <c r="D224" s="17" t="s">
        <v>361</v>
      </c>
      <c r="E224" s="44">
        <v>4000</v>
      </c>
      <c r="F224" s="45">
        <v>4000</v>
      </c>
      <c r="G224" s="45">
        <v>2800</v>
      </c>
      <c r="H224" s="46">
        <f t="shared" si="28"/>
        <v>70</v>
      </c>
      <c r="I224" s="46">
        <f t="shared" si="29"/>
        <v>70</v>
      </c>
      <c r="J224" s="25">
        <f t="shared" si="30"/>
        <v>0</v>
      </c>
      <c r="K224" s="53">
        <v>4000</v>
      </c>
      <c r="L224" s="25">
        <f t="shared" si="31"/>
        <v>0</v>
      </c>
      <c r="M224" s="34"/>
      <c r="N224" s="73"/>
      <c r="O224" s="73"/>
      <c r="P224" s="73"/>
    </row>
    <row r="225" spans="1:16" ht="25.5" hidden="1">
      <c r="A225" s="61"/>
      <c r="B225" s="67"/>
      <c r="C225" s="50" t="s">
        <v>362</v>
      </c>
      <c r="D225" s="17" t="s">
        <v>363</v>
      </c>
      <c r="E225" s="44">
        <v>778855</v>
      </c>
      <c r="F225" s="45">
        <v>730336.659</v>
      </c>
      <c r="G225" s="45">
        <v>513286.634</v>
      </c>
      <c r="H225" s="46">
        <f t="shared" si="28"/>
        <v>65.9027205320631</v>
      </c>
      <c r="I225" s="46">
        <f t="shared" si="29"/>
        <v>70.28082565413165</v>
      </c>
      <c r="J225" s="25">
        <f t="shared" si="30"/>
        <v>-48518.341000000015</v>
      </c>
      <c r="K225" s="53">
        <v>730336.659</v>
      </c>
      <c r="L225" s="25">
        <f t="shared" si="31"/>
        <v>0</v>
      </c>
      <c r="M225" s="34"/>
      <c r="N225" s="73"/>
      <c r="O225" s="73"/>
      <c r="P225" s="73"/>
    </row>
    <row r="226" spans="1:16" ht="15" hidden="1">
      <c r="A226" s="61"/>
      <c r="B226" s="67"/>
      <c r="C226" s="50" t="s">
        <v>365</v>
      </c>
      <c r="D226" s="17" t="s">
        <v>366</v>
      </c>
      <c r="E226" s="44">
        <v>32386</v>
      </c>
      <c r="F226" s="45">
        <v>34709.287</v>
      </c>
      <c r="G226" s="45">
        <v>19197.02707</v>
      </c>
      <c r="H226" s="46">
        <f t="shared" si="28"/>
        <v>59.27569650466251</v>
      </c>
      <c r="I226" s="46">
        <f t="shared" si="29"/>
        <v>55.308042109882585</v>
      </c>
      <c r="J226" s="25">
        <f t="shared" si="30"/>
        <v>2323.2869999999966</v>
      </c>
      <c r="K226" s="53">
        <v>34709.287</v>
      </c>
      <c r="L226" s="25">
        <f t="shared" si="31"/>
        <v>0</v>
      </c>
      <c r="M226" s="34"/>
      <c r="N226" s="73"/>
      <c r="O226" s="73"/>
      <c r="P226" s="73"/>
    </row>
    <row r="227" spans="1:16" ht="15" hidden="1">
      <c r="A227" s="61"/>
      <c r="B227" s="67"/>
      <c r="C227" s="50" t="s">
        <v>367</v>
      </c>
      <c r="D227" s="17" t="s">
        <v>368</v>
      </c>
      <c r="E227" s="44">
        <v>3089</v>
      </c>
      <c r="F227" s="45">
        <v>3089</v>
      </c>
      <c r="G227" s="45">
        <v>1142</v>
      </c>
      <c r="H227" s="46">
        <f t="shared" si="28"/>
        <v>36.96989316931046</v>
      </c>
      <c r="I227" s="46">
        <f t="shared" si="29"/>
        <v>36.96989316931046</v>
      </c>
      <c r="J227" s="25">
        <f t="shared" si="30"/>
        <v>0</v>
      </c>
      <c r="K227" s="53">
        <v>3089</v>
      </c>
      <c r="L227" s="25">
        <f t="shared" si="31"/>
        <v>0</v>
      </c>
      <c r="M227" s="34"/>
      <c r="N227" s="73"/>
      <c r="O227" s="73"/>
      <c r="P227" s="73"/>
    </row>
    <row r="228" spans="1:16" ht="25.5" hidden="1">
      <c r="A228" s="61"/>
      <c r="B228" s="67"/>
      <c r="C228" s="50" t="s">
        <v>369</v>
      </c>
      <c r="D228" s="17" t="s">
        <v>370</v>
      </c>
      <c r="E228" s="44">
        <v>5729</v>
      </c>
      <c r="F228" s="45">
        <v>5729</v>
      </c>
      <c r="G228" s="45">
        <v>3203.03159</v>
      </c>
      <c r="H228" s="46">
        <f t="shared" si="28"/>
        <v>55.90908692616513</v>
      </c>
      <c r="I228" s="46">
        <f t="shared" si="29"/>
        <v>55.90908692616513</v>
      </c>
      <c r="J228" s="25">
        <f t="shared" si="30"/>
        <v>0</v>
      </c>
      <c r="K228" s="53">
        <v>5729</v>
      </c>
      <c r="L228" s="25">
        <f t="shared" si="31"/>
        <v>0</v>
      </c>
      <c r="M228" s="34"/>
      <c r="N228" s="73"/>
      <c r="O228" s="73"/>
      <c r="P228" s="73"/>
    </row>
    <row r="229" spans="1:16" ht="15" hidden="1">
      <c r="A229" s="61"/>
      <c r="B229" s="67"/>
      <c r="C229" s="50" t="s">
        <v>7</v>
      </c>
      <c r="D229" s="17" t="s">
        <v>372</v>
      </c>
      <c r="E229" s="44">
        <v>124213</v>
      </c>
      <c r="F229" s="45">
        <v>123736.519</v>
      </c>
      <c r="G229" s="45">
        <v>81457.91371</v>
      </c>
      <c r="H229" s="46">
        <f t="shared" si="28"/>
        <v>65.57921772278263</v>
      </c>
      <c r="I229" s="46">
        <f t="shared" si="29"/>
        <v>65.83174827311893</v>
      </c>
      <c r="J229" s="25">
        <f t="shared" si="30"/>
        <v>-476.48099999999977</v>
      </c>
      <c r="K229" s="53">
        <v>123736.519</v>
      </c>
      <c r="L229" s="25">
        <f t="shared" si="31"/>
        <v>0</v>
      </c>
      <c r="M229" s="34"/>
      <c r="N229" s="73"/>
      <c r="O229" s="73"/>
      <c r="P229" s="73"/>
    </row>
    <row r="230" spans="1:16" ht="15" hidden="1">
      <c r="A230" s="61"/>
      <c r="B230" s="67"/>
      <c r="C230" s="50" t="s">
        <v>373</v>
      </c>
      <c r="D230" s="17" t="s">
        <v>374</v>
      </c>
      <c r="E230" s="44">
        <v>300376</v>
      </c>
      <c r="F230" s="45">
        <v>291914</v>
      </c>
      <c r="G230" s="45">
        <v>141475.62643</v>
      </c>
      <c r="H230" s="46">
        <f t="shared" si="28"/>
        <v>47.0995107565185</v>
      </c>
      <c r="I230" s="46">
        <f t="shared" si="29"/>
        <v>48.4648308851237</v>
      </c>
      <c r="J230" s="25">
        <f t="shared" si="30"/>
        <v>-8462</v>
      </c>
      <c r="K230" s="53">
        <v>291914</v>
      </c>
      <c r="L230" s="25">
        <f t="shared" si="31"/>
        <v>0</v>
      </c>
      <c r="M230" s="34"/>
      <c r="N230" s="73"/>
      <c r="O230" s="73"/>
      <c r="P230" s="73"/>
    </row>
    <row r="231" spans="1:16" ht="15" hidden="1">
      <c r="A231" s="61"/>
      <c r="B231" s="67"/>
      <c r="C231" s="50" t="s">
        <v>375</v>
      </c>
      <c r="D231" s="17" t="s">
        <v>376</v>
      </c>
      <c r="E231" s="44">
        <v>214732</v>
      </c>
      <c r="F231" s="45">
        <v>214578</v>
      </c>
      <c r="G231" s="45">
        <v>172484.2178</v>
      </c>
      <c r="H231" s="46">
        <f t="shared" si="28"/>
        <v>80.32534405677777</v>
      </c>
      <c r="I231" s="46">
        <f t="shared" si="29"/>
        <v>80.38299257146586</v>
      </c>
      <c r="J231" s="25">
        <f t="shared" si="30"/>
        <v>-154</v>
      </c>
      <c r="K231" s="53">
        <v>214578</v>
      </c>
      <c r="L231" s="25">
        <f t="shared" si="31"/>
        <v>0</v>
      </c>
      <c r="M231" s="34"/>
      <c r="N231" s="73"/>
      <c r="O231" s="73"/>
      <c r="P231" s="73"/>
    </row>
    <row r="232" spans="1:16" ht="15" hidden="1">
      <c r="A232" s="61"/>
      <c r="B232" s="67"/>
      <c r="C232" s="50" t="s">
        <v>7</v>
      </c>
      <c r="D232" s="17" t="s">
        <v>378</v>
      </c>
      <c r="E232" s="44">
        <v>133043</v>
      </c>
      <c r="F232" s="45">
        <v>133572.7074</v>
      </c>
      <c r="G232" s="45">
        <v>86698.05827</v>
      </c>
      <c r="H232" s="46">
        <f t="shared" si="28"/>
        <v>65.16544145126012</v>
      </c>
      <c r="I232" s="46">
        <f t="shared" si="29"/>
        <v>64.90701578008142</v>
      </c>
      <c r="J232" s="25">
        <f t="shared" si="30"/>
        <v>529.7074000000139</v>
      </c>
      <c r="K232" s="53">
        <v>133572.7074</v>
      </c>
      <c r="L232" s="25">
        <f t="shared" si="31"/>
        <v>0</v>
      </c>
      <c r="M232" s="34"/>
      <c r="N232" s="73"/>
      <c r="O232" s="73"/>
      <c r="P232" s="73"/>
    </row>
    <row r="233" spans="1:16" ht="25.5" hidden="1">
      <c r="A233" s="61"/>
      <c r="B233" s="67"/>
      <c r="C233" s="50" t="s">
        <v>379</v>
      </c>
      <c r="D233" s="17" t="s">
        <v>380</v>
      </c>
      <c r="E233" s="44">
        <v>144402</v>
      </c>
      <c r="F233" s="45">
        <v>138402</v>
      </c>
      <c r="G233" s="45">
        <v>36309.479869999996</v>
      </c>
      <c r="H233" s="46">
        <f t="shared" si="28"/>
        <v>25.14472089721749</v>
      </c>
      <c r="I233" s="46">
        <f t="shared" si="29"/>
        <v>26.23479420095085</v>
      </c>
      <c r="J233" s="25">
        <f t="shared" si="30"/>
        <v>-6000</v>
      </c>
      <c r="K233" s="53">
        <v>138402</v>
      </c>
      <c r="L233" s="25">
        <f t="shared" si="31"/>
        <v>0</v>
      </c>
      <c r="M233" s="34"/>
      <c r="N233" s="73"/>
      <c r="O233" s="73"/>
      <c r="P233" s="73"/>
    </row>
    <row r="234" spans="1:16" ht="25.5" hidden="1">
      <c r="A234" s="61"/>
      <c r="B234" s="67"/>
      <c r="C234" s="50" t="s">
        <v>381</v>
      </c>
      <c r="D234" s="17" t="s">
        <v>382</v>
      </c>
      <c r="E234" s="44">
        <v>317779</v>
      </c>
      <c r="F234" s="45">
        <v>313067.969</v>
      </c>
      <c r="G234" s="45">
        <v>95305.153</v>
      </c>
      <c r="H234" s="46">
        <f t="shared" si="28"/>
        <v>29.991016712872785</v>
      </c>
      <c r="I234" s="46">
        <f t="shared" si="29"/>
        <v>30.442320019011593</v>
      </c>
      <c r="J234" s="25">
        <f t="shared" si="30"/>
        <v>-4711.031000000017</v>
      </c>
      <c r="K234" s="53">
        <v>313067.969</v>
      </c>
      <c r="L234" s="25">
        <f t="shared" si="31"/>
        <v>0</v>
      </c>
      <c r="M234" s="34"/>
      <c r="N234" s="73"/>
      <c r="O234" s="73"/>
      <c r="P234" s="73"/>
    </row>
    <row r="235" spans="1:16" ht="15" hidden="1">
      <c r="A235" s="61"/>
      <c r="B235" s="67"/>
      <c r="C235" s="50" t="s">
        <v>7</v>
      </c>
      <c r="D235" s="17" t="s">
        <v>384</v>
      </c>
      <c r="E235" s="44">
        <v>837225</v>
      </c>
      <c r="F235" s="45">
        <v>852984.92778</v>
      </c>
      <c r="G235" s="45">
        <v>588545.09289</v>
      </c>
      <c r="H235" s="46">
        <f t="shared" si="28"/>
        <v>70.29712357968288</v>
      </c>
      <c r="I235" s="46">
        <f t="shared" si="29"/>
        <v>68.99829923393396</v>
      </c>
      <c r="J235" s="25">
        <f t="shared" si="30"/>
        <v>15759.927780000027</v>
      </c>
      <c r="K235" s="53">
        <v>852984.92778</v>
      </c>
      <c r="L235" s="25">
        <f t="shared" si="31"/>
        <v>0</v>
      </c>
      <c r="M235" s="34"/>
      <c r="N235" s="73"/>
      <c r="O235" s="73"/>
      <c r="P235" s="73"/>
    </row>
    <row r="236" spans="1:16" ht="25.5" hidden="1">
      <c r="A236" s="61"/>
      <c r="B236" s="67"/>
      <c r="C236" s="50" t="s">
        <v>385</v>
      </c>
      <c r="D236" s="17" t="s">
        <v>386</v>
      </c>
      <c r="E236" s="44">
        <v>1084547</v>
      </c>
      <c r="F236" s="45">
        <v>1845144.3283499999</v>
      </c>
      <c r="G236" s="45">
        <v>1032881.54262</v>
      </c>
      <c r="H236" s="46">
        <f t="shared" si="28"/>
        <v>95.2362177591197</v>
      </c>
      <c r="I236" s="46">
        <f t="shared" si="29"/>
        <v>55.97836043230521</v>
      </c>
      <c r="J236" s="25">
        <f t="shared" si="30"/>
        <v>760597.3283499999</v>
      </c>
      <c r="K236" s="53">
        <v>1845144.3283499999</v>
      </c>
      <c r="L236" s="25">
        <f t="shared" si="31"/>
        <v>0</v>
      </c>
      <c r="M236" s="34"/>
      <c r="N236" s="73"/>
      <c r="O236" s="73"/>
      <c r="P236" s="73"/>
    </row>
    <row r="237" spans="1:16" ht="25.5" hidden="1">
      <c r="A237" s="61"/>
      <c r="B237" s="67"/>
      <c r="C237" s="50" t="s">
        <v>387</v>
      </c>
      <c r="D237" s="17" t="s">
        <v>388</v>
      </c>
      <c r="E237" s="44">
        <v>18394999</v>
      </c>
      <c r="F237" s="45">
        <v>18378903.669</v>
      </c>
      <c r="G237" s="45">
        <v>13989352.7019</v>
      </c>
      <c r="H237" s="46">
        <f t="shared" si="28"/>
        <v>76.04976060015008</v>
      </c>
      <c r="I237" s="46">
        <f t="shared" si="29"/>
        <v>76.11636120328588</v>
      </c>
      <c r="J237" s="25">
        <f t="shared" si="30"/>
        <v>-16095.331000000238</v>
      </c>
      <c r="K237" s="53">
        <v>18378903.669</v>
      </c>
      <c r="L237" s="25">
        <f t="shared" si="31"/>
        <v>0</v>
      </c>
      <c r="M237" s="34"/>
      <c r="N237" s="73"/>
      <c r="O237" s="73"/>
      <c r="P237" s="73"/>
    </row>
    <row r="238" spans="1:16" ht="15" hidden="1">
      <c r="A238" s="61"/>
      <c r="B238" s="67"/>
      <c r="C238" s="50" t="s">
        <v>389</v>
      </c>
      <c r="D238" s="17" t="s">
        <v>390</v>
      </c>
      <c r="E238" s="44">
        <v>1330312</v>
      </c>
      <c r="F238" s="45">
        <v>1330312.5</v>
      </c>
      <c r="G238" s="45">
        <v>574363.19224</v>
      </c>
      <c r="H238" s="46">
        <f t="shared" si="28"/>
        <v>43.17507413599216</v>
      </c>
      <c r="I238" s="46">
        <f t="shared" si="29"/>
        <v>43.17505790857412</v>
      </c>
      <c r="J238" s="25">
        <f t="shared" si="30"/>
        <v>0.5</v>
      </c>
      <c r="K238" s="53">
        <v>1330312.5</v>
      </c>
      <c r="L238" s="25">
        <f t="shared" si="31"/>
        <v>0</v>
      </c>
      <c r="M238" s="34"/>
      <c r="N238" s="73"/>
      <c r="O238" s="73"/>
      <c r="P238" s="73"/>
    </row>
    <row r="239" spans="1:16" ht="15" hidden="1">
      <c r="A239" s="61"/>
      <c r="B239" s="67"/>
      <c r="C239" s="50" t="s">
        <v>7</v>
      </c>
      <c r="D239" s="17" t="s">
        <v>392</v>
      </c>
      <c r="E239" s="44">
        <v>44739</v>
      </c>
      <c r="F239" s="45">
        <v>44883.57</v>
      </c>
      <c r="G239" s="45">
        <v>39285.62108</v>
      </c>
      <c r="H239" s="46">
        <f t="shared" si="28"/>
        <v>87.81068213415587</v>
      </c>
      <c r="I239" s="46">
        <f t="shared" si="29"/>
        <v>87.52784388585845</v>
      </c>
      <c r="J239" s="25">
        <f t="shared" si="30"/>
        <v>144.5699999999997</v>
      </c>
      <c r="K239" s="53">
        <v>44883.57</v>
      </c>
      <c r="L239" s="25">
        <f t="shared" si="31"/>
        <v>0</v>
      </c>
      <c r="M239" s="34"/>
      <c r="N239" s="73"/>
      <c r="O239" s="73"/>
      <c r="P239" s="73"/>
    </row>
    <row r="240" spans="1:16" ht="25.5" hidden="1">
      <c r="A240" s="61"/>
      <c r="B240" s="67"/>
      <c r="C240" s="50" t="s">
        <v>393</v>
      </c>
      <c r="D240" s="17" t="s">
        <v>394</v>
      </c>
      <c r="E240" s="44">
        <v>26112</v>
      </c>
      <c r="F240" s="45">
        <v>26112</v>
      </c>
      <c r="G240" s="45">
        <v>18547.74232</v>
      </c>
      <c r="H240" s="46">
        <f t="shared" si="28"/>
        <v>71.03148866421569</v>
      </c>
      <c r="I240" s="46">
        <f t="shared" si="29"/>
        <v>71.03148866421569</v>
      </c>
      <c r="J240" s="25">
        <f t="shared" si="30"/>
        <v>0</v>
      </c>
      <c r="K240" s="53">
        <v>26112</v>
      </c>
      <c r="L240" s="25">
        <f t="shared" si="31"/>
        <v>0</v>
      </c>
      <c r="M240" s="34"/>
      <c r="N240" s="73"/>
      <c r="O240" s="73"/>
      <c r="P240" s="73"/>
    </row>
    <row r="241" spans="1:16" ht="15" hidden="1">
      <c r="A241" s="61"/>
      <c r="B241" s="67"/>
      <c r="C241" s="50" t="s">
        <v>395</v>
      </c>
      <c r="D241" s="17" t="s">
        <v>396</v>
      </c>
      <c r="E241" s="44">
        <v>62379</v>
      </c>
      <c r="F241" s="45">
        <v>62379</v>
      </c>
      <c r="G241" s="45">
        <v>8101.75446</v>
      </c>
      <c r="H241" s="46">
        <f t="shared" si="28"/>
        <v>12.987951810705525</v>
      </c>
      <c r="I241" s="46">
        <f t="shared" si="29"/>
        <v>12.987951810705525</v>
      </c>
      <c r="J241" s="25">
        <f t="shared" si="30"/>
        <v>0</v>
      </c>
      <c r="K241" s="53">
        <v>62379</v>
      </c>
      <c r="L241" s="25">
        <f t="shared" si="31"/>
        <v>0</v>
      </c>
      <c r="M241" s="34"/>
      <c r="N241" s="73"/>
      <c r="O241" s="73"/>
      <c r="P241" s="73"/>
    </row>
    <row r="242" spans="1:16" ht="15" hidden="1">
      <c r="A242" s="61"/>
      <c r="B242" s="67"/>
      <c r="C242" s="50" t="s">
        <v>398</v>
      </c>
      <c r="D242" s="17" t="s">
        <v>399</v>
      </c>
      <c r="E242" s="44">
        <v>14690</v>
      </c>
      <c r="F242" s="45">
        <v>14498.252</v>
      </c>
      <c r="G242" s="45">
        <v>8370.35</v>
      </c>
      <c r="H242" s="46">
        <f t="shared" si="28"/>
        <v>56.97991831177672</v>
      </c>
      <c r="I242" s="46">
        <f t="shared" si="29"/>
        <v>57.733511598501664</v>
      </c>
      <c r="J242" s="25">
        <f t="shared" si="30"/>
        <v>-191.7479999999996</v>
      </c>
      <c r="K242" s="53">
        <v>14498.252</v>
      </c>
      <c r="L242" s="25">
        <f t="shared" si="31"/>
        <v>0</v>
      </c>
      <c r="M242" s="34"/>
      <c r="N242" s="73"/>
      <c r="O242" s="73"/>
      <c r="P242" s="73"/>
    </row>
    <row r="243" spans="1:16" ht="15" hidden="1">
      <c r="A243" s="61"/>
      <c r="B243" s="67"/>
      <c r="C243" s="50" t="s">
        <v>400</v>
      </c>
      <c r="D243" s="17" t="s">
        <v>401</v>
      </c>
      <c r="E243" s="44">
        <v>18478</v>
      </c>
      <c r="F243" s="45">
        <v>18108.342</v>
      </c>
      <c r="G243" s="45">
        <v>0</v>
      </c>
      <c r="H243" s="46">
        <f>G243/E243*100</f>
        <v>0</v>
      </c>
      <c r="I243" s="46">
        <f t="shared" si="29"/>
        <v>0</v>
      </c>
      <c r="J243" s="25">
        <f t="shared" si="30"/>
        <v>-369.65799999999945</v>
      </c>
      <c r="K243" s="53">
        <v>18108.342</v>
      </c>
      <c r="L243" s="25">
        <f>+K243-F243</f>
        <v>0</v>
      </c>
      <c r="M243" s="34"/>
      <c r="N243" s="73"/>
      <c r="O243" s="73"/>
      <c r="P243" s="73"/>
    </row>
    <row r="244" spans="1:16" ht="39.75" customHeight="1">
      <c r="A244" s="61">
        <v>34</v>
      </c>
      <c r="B244" s="62"/>
      <c r="C244" s="48" t="s">
        <v>430</v>
      </c>
      <c r="D244" s="17"/>
      <c r="E244" s="44"/>
      <c r="F244" s="45"/>
      <c r="G244" s="45"/>
      <c r="H244" s="46"/>
      <c r="I244" s="46"/>
      <c r="J244" s="25"/>
      <c r="K244" s="54">
        <f>+'[1]Table1'!$D$624</f>
        <v>1790519</v>
      </c>
      <c r="L244" s="25">
        <f>+K244-F244</f>
        <v>1790519</v>
      </c>
      <c r="M244" s="41" t="s">
        <v>468</v>
      </c>
      <c r="N244" s="73" t="s">
        <v>461</v>
      </c>
      <c r="O244" s="73" t="s">
        <v>463</v>
      </c>
      <c r="P244" s="73" t="s">
        <v>479</v>
      </c>
    </row>
    <row r="245" spans="1:16" ht="15">
      <c r="A245" s="42"/>
      <c r="B245" s="49"/>
      <c r="C245" s="63" t="s">
        <v>406</v>
      </c>
      <c r="D245" s="35"/>
      <c r="E245" s="18" t="e">
        <f>E12+E24+E33+#REF!+E43+#REF!+E56+E61+E76+E84+E89+E172+E95+E103+E117+E122+E127+E136+E140+E146+E150+E154+E159+E163+E167+E168+E169+E170+E171+#REF!+E175+E176+E177+E179+E180+E181+E174</f>
        <v>#REF!</v>
      </c>
      <c r="F245" s="18" t="e">
        <f>F12+F24+F33+#REF!+F43+#REF!+F56+F61+F76+F84+F89+F172+F95+F103+F117+F122+F127+F136+F140+F146+F150+F154+F159+F163+F167+F168+F169+F170+F171+#REF!+F175+F176+F177+F179+F180+F181+F174</f>
        <v>#REF!</v>
      </c>
      <c r="G245" s="18" t="e">
        <f>G241+G237+G232+G228+G224+G220+G216+G210+G202+G195+G190+G185+G167+G163+G159+G154+G150+G146+G140+G136+G127+G122+G117+G103+G95+G172+G89+G84+G76+G61+G56+#REF!+G43+#REF!+G33+G24+G12+G9</f>
        <v>#REF!</v>
      </c>
      <c r="H245" s="64" t="e">
        <f>G245/E245*100</f>
        <v>#REF!</v>
      </c>
      <c r="I245" s="64" t="e">
        <f>G245/F245*100</f>
        <v>#REF!</v>
      </c>
      <c r="J245" s="65" t="e">
        <f>F245-E245</f>
        <v>#REF!</v>
      </c>
      <c r="K245" s="66">
        <f>K244+K181+K180+K179+K177+K176+K175+K174+K172+K171+K170+K169+K168+K167+K163+K159+K154+K150+K146+K140+K136+K127+K122+K117+K103+K95+K89+K84+K83+K76+K61+K56+K43+K33+K24+K12</f>
        <v>125751016</v>
      </c>
      <c r="L245" s="25" t="e">
        <f>+K245-F245</f>
        <v>#REF!</v>
      </c>
      <c r="M245" s="34"/>
      <c r="N245" s="51"/>
      <c r="O245" s="51"/>
      <c r="P245" s="51"/>
    </row>
    <row r="246" spans="3:11" ht="15">
      <c r="C246" s="28"/>
      <c r="D246" s="19"/>
      <c r="E246" s="19"/>
      <c r="F246" s="20"/>
      <c r="G246" s="20"/>
      <c r="H246" s="19"/>
      <c r="I246" s="19"/>
      <c r="K246" s="55"/>
    </row>
    <row r="247" spans="3:16" ht="43.5" customHeight="1">
      <c r="C247" s="81"/>
      <c r="D247" s="81"/>
      <c r="E247" s="81"/>
      <c r="F247" s="81"/>
      <c r="G247" s="81"/>
      <c r="H247" s="81"/>
      <c r="I247" s="81"/>
      <c r="M247" s="27" t="s">
        <v>484</v>
      </c>
      <c r="N247" s="51" t="s">
        <v>471</v>
      </c>
      <c r="O247" s="34">
        <v>3</v>
      </c>
      <c r="P247" s="78"/>
    </row>
    <row r="248" spans="14:16" ht="15">
      <c r="N248" s="51" t="s">
        <v>487</v>
      </c>
      <c r="O248" s="34">
        <v>2</v>
      </c>
      <c r="P248" s="78"/>
    </row>
    <row r="249" spans="3:16" ht="25.5">
      <c r="C249" s="29"/>
      <c r="D249" s="11"/>
      <c r="E249" s="11"/>
      <c r="F249" s="12"/>
      <c r="G249" s="12"/>
      <c r="H249" s="11"/>
      <c r="I249" s="11"/>
      <c r="J249" s="26"/>
      <c r="K249" s="56"/>
      <c r="L249" s="26"/>
      <c r="N249" s="41" t="s">
        <v>459</v>
      </c>
      <c r="O249" s="34">
        <v>13</v>
      </c>
      <c r="P249" s="78"/>
    </row>
    <row r="250" spans="3:16" ht="15">
      <c r="C250" s="30"/>
      <c r="D250" s="13"/>
      <c r="E250" s="14"/>
      <c r="F250" s="14"/>
      <c r="G250" s="14" t="e">
        <f>G247+G242+G237+G233+G229+G225+G221+G215+G209+G201+G196+G190+#REF!+G168+G164+G160+G156+G152+G146+G143+G134+G129+G124+G111+G103+G99+G96+G172+G87+G70+G65+G62+G54+#REF!+G44+G36+G24-1</f>
        <v>#REF!</v>
      </c>
      <c r="H250" s="15" t="e">
        <f>G250*100/E250</f>
        <v>#REF!</v>
      </c>
      <c r="I250" s="15" t="e">
        <f>G250/F250*100</f>
        <v>#REF!</v>
      </c>
      <c r="J250" s="26"/>
      <c r="K250" s="57"/>
      <c r="L250" s="26"/>
      <c r="N250" s="51" t="s">
        <v>455</v>
      </c>
      <c r="O250" s="34">
        <v>9</v>
      </c>
      <c r="P250" s="78"/>
    </row>
    <row r="251" spans="3:16" ht="15">
      <c r="C251" s="29"/>
      <c r="D251" s="11"/>
      <c r="E251" s="11"/>
      <c r="F251" s="12"/>
      <c r="G251" s="12"/>
      <c r="H251" s="11"/>
      <c r="I251" s="11"/>
      <c r="J251" s="26"/>
      <c r="K251" s="56"/>
      <c r="L251" s="26"/>
      <c r="N251" s="51" t="s">
        <v>461</v>
      </c>
      <c r="O251" s="34">
        <v>11</v>
      </c>
      <c r="P251" s="78"/>
    </row>
    <row r="252" spans="3:16" ht="15">
      <c r="C252" s="29"/>
      <c r="D252" s="11"/>
      <c r="E252" s="11"/>
      <c r="F252" s="12"/>
      <c r="G252" s="12"/>
      <c r="H252" s="11"/>
      <c r="I252" s="11"/>
      <c r="J252" s="26"/>
      <c r="K252" s="56"/>
      <c r="L252" s="26"/>
      <c r="N252" s="76" t="s">
        <v>491</v>
      </c>
      <c r="O252" s="33">
        <f>SUM(O247:O251)</f>
        <v>38</v>
      </c>
      <c r="P252" s="78"/>
    </row>
    <row r="253" spans="3:16" ht="25.5">
      <c r="C253" s="29"/>
      <c r="D253" s="11"/>
      <c r="E253" s="11"/>
      <c r="F253" s="12"/>
      <c r="G253" s="12"/>
      <c r="H253" s="11"/>
      <c r="I253" s="11"/>
      <c r="J253" s="26"/>
      <c r="K253" s="56"/>
      <c r="L253" s="26"/>
      <c r="N253" s="51" t="s">
        <v>473</v>
      </c>
      <c r="O253" s="75">
        <v>6</v>
      </c>
      <c r="P253" s="79"/>
    </row>
    <row r="254" spans="3:16" ht="25.5">
      <c r="C254" s="29"/>
      <c r="D254" s="11"/>
      <c r="E254" s="16"/>
      <c r="F254" s="16"/>
      <c r="G254" s="16">
        <f>80904165.01/1000000</f>
        <v>80.90416501</v>
      </c>
      <c r="H254" s="16">
        <v>74.32768694628264</v>
      </c>
      <c r="I254" s="16">
        <v>72.15232478825384</v>
      </c>
      <c r="J254" s="26"/>
      <c r="K254" s="58"/>
      <c r="L254" s="26"/>
      <c r="N254" s="51" t="s">
        <v>462</v>
      </c>
      <c r="O254" s="75">
        <v>10</v>
      </c>
      <c r="P254" s="38"/>
    </row>
    <row r="255" spans="3:16" ht="25.5">
      <c r="C255" s="29"/>
      <c r="D255" s="11"/>
      <c r="E255" s="11"/>
      <c r="F255" s="12"/>
      <c r="G255" s="12"/>
      <c r="H255" s="11"/>
      <c r="I255" s="11"/>
      <c r="J255" s="26"/>
      <c r="K255" s="56"/>
      <c r="L255" s="26"/>
      <c r="N255" s="51" t="s">
        <v>463</v>
      </c>
      <c r="O255" s="75">
        <v>17</v>
      </c>
      <c r="P255" s="80"/>
    </row>
    <row r="256" spans="14:16" ht="25.5">
      <c r="N256" s="51" t="s">
        <v>460</v>
      </c>
      <c r="O256" s="75">
        <v>5</v>
      </c>
      <c r="P256" s="80"/>
    </row>
    <row r="257" spans="14:16" ht="15">
      <c r="N257" s="77" t="s">
        <v>491</v>
      </c>
      <c r="O257" s="33">
        <f>SUM(O253:O256)</f>
        <v>38</v>
      </c>
      <c r="P257" s="80"/>
    </row>
    <row r="258" spans="5:11" ht="15">
      <c r="E258" s="10"/>
      <c r="F258" s="10"/>
      <c r="G258" s="10">
        <f>91755805.61056/1000000</f>
        <v>91.75580561056</v>
      </c>
      <c r="H258" s="10">
        <v>70.52959796234552</v>
      </c>
      <c r="I258" s="10">
        <v>68.89362752009723</v>
      </c>
      <c r="K258" s="59"/>
    </row>
  </sheetData>
  <sheetProtection/>
  <autoFilter ref="C8:I245"/>
  <mergeCells count="19">
    <mergeCell ref="K7:K11"/>
    <mergeCell ref="C7:C11"/>
    <mergeCell ref="C247:I247"/>
    <mergeCell ref="D7:D8"/>
    <mergeCell ref="E7:E8"/>
    <mergeCell ref="F7:F8"/>
    <mergeCell ref="G7:G8"/>
    <mergeCell ref="H7:H8"/>
    <mergeCell ref="I7:I8"/>
    <mergeCell ref="N6:P6"/>
    <mergeCell ref="B8:B11"/>
    <mergeCell ref="A5:O5"/>
    <mergeCell ref="J7:J8"/>
    <mergeCell ref="L7:L8"/>
    <mergeCell ref="A7:B7"/>
    <mergeCell ref="O7:P8"/>
    <mergeCell ref="N7:N11"/>
    <mergeCell ref="A8:A11"/>
    <mergeCell ref="M7:M11"/>
  </mergeCells>
  <printOptions/>
  <pageMargins left="0.1968503937007874" right="0.1968503937007874" top="0" bottom="0" header="0.31496062992125984" footer="0.31496062992125984"/>
  <pageSetup horizontalDpi="300" verticalDpi="300" orientation="landscape" paperSize="9" scale="70" r:id="rId2"/>
  <headerFooter alignWithMargins="0">
    <oddHeader>&amp;C&amp;P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2014-05-21T06:45:07Z</cp:lastPrinted>
  <dcterms:created xsi:type="dcterms:W3CDTF">2006-09-16T00:00:00Z</dcterms:created>
  <dcterms:modified xsi:type="dcterms:W3CDTF">2014-05-30T00:29:01Z</dcterms:modified>
  <cp:category/>
  <cp:version/>
  <cp:contentType/>
  <cp:contentStatus/>
</cp:coreProperties>
</file>